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rek\Desktop\Praca\Inne\Stowarzyszenie BHP\Kadencja 2020- 2024\Spotkania Zarządu i członków oddziału\2023\Spotkanie 20.04.2023\"/>
    </mc:Choice>
  </mc:AlternateContent>
  <xr:revisionPtr revIDLastSave="0" documentId="8_{42F74754-0082-4531-A3B6-88AB2C0ED297}" xr6:coauthVersionLast="47" xr6:coauthVersionMax="47" xr10:uidLastSave="{00000000-0000-0000-0000-000000000000}"/>
  <bookViews>
    <workbookView xWindow="-110" yWindow="-110" windowWidth="19420" windowHeight="10300" activeTab="4"/>
  </bookViews>
  <sheets>
    <sheet name="wstęp" sheetId="1" r:id="rId1"/>
    <sheet name="met. pasm oktawowych63" sheetId="3" r:id="rId2"/>
    <sheet name="met. pasm oktawowych125" sheetId="6" r:id="rId3"/>
    <sheet name="HML" sheetId="2" r:id="rId4"/>
    <sheet name="SNR" sheetId="4" r:id="rId5"/>
    <sheet name="obliczenia" sheetId="5" state="hidden" r:id="rId6"/>
    <sheet name="obliczenia125" sheetId="7" state="hidden" r:id="rId7"/>
  </sheets>
  <definedNames>
    <definedName name="H">HML!$C$5</definedName>
    <definedName name="L">HML!$E$5</definedName>
    <definedName name="M">HML!$D$5</definedName>
    <definedName name="SNR">SNR!$C$6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7" l="1"/>
  <c r="D11" i="7"/>
  <c r="E9" i="7"/>
  <c r="F9" i="7"/>
  <c r="G9" i="7"/>
  <c r="H9" i="7"/>
  <c r="I9" i="7"/>
  <c r="L9" i="7" s="1"/>
  <c r="B14" i="6" s="1"/>
  <c r="B16" i="6" s="1"/>
  <c r="J9" i="7"/>
  <c r="E11" i="7"/>
  <c r="F11" i="7"/>
  <c r="G11" i="7"/>
  <c r="H11" i="7"/>
  <c r="I11" i="7"/>
  <c r="J11" i="7"/>
  <c r="D1" i="7"/>
  <c r="D2" i="7"/>
  <c r="C2" i="7"/>
  <c r="E1" i="7"/>
  <c r="E2" i="7" s="1"/>
  <c r="F1" i="7"/>
  <c r="F2" i="7" s="1"/>
  <c r="G1" i="7"/>
  <c r="G2" i="7" s="1"/>
  <c r="H1" i="7"/>
  <c r="H2" i="7" s="1"/>
  <c r="I1" i="7"/>
  <c r="I2" i="7" s="1"/>
  <c r="J1" i="7"/>
  <c r="J2" i="7"/>
  <c r="D3" i="7"/>
  <c r="D4" i="7"/>
  <c r="C28" i="7"/>
  <c r="D28" i="7"/>
  <c r="C19" i="7"/>
  <c r="D19" i="7"/>
  <c r="E19" i="7"/>
  <c r="D21" i="7"/>
  <c r="D22" i="7"/>
  <c r="C16" i="7"/>
  <c r="J12" i="7"/>
  <c r="I12" i="7"/>
  <c r="H12" i="7"/>
  <c r="G12" i="7"/>
  <c r="F12" i="7"/>
  <c r="E12" i="7"/>
  <c r="D12" i="7"/>
  <c r="F3" i="7"/>
  <c r="F4" i="7" s="1"/>
  <c r="G3" i="7"/>
  <c r="G4" i="7"/>
  <c r="E3" i="7"/>
  <c r="E4" i="7" s="1"/>
  <c r="H3" i="7"/>
  <c r="H4" i="7"/>
  <c r="I3" i="7"/>
  <c r="I4" i="7" s="1"/>
  <c r="J3" i="7"/>
  <c r="J4" i="7"/>
  <c r="J9" i="6"/>
  <c r="C3" i="5"/>
  <c r="C4" i="5"/>
  <c r="D3" i="5"/>
  <c r="D4" i="5"/>
  <c r="E3" i="5"/>
  <c r="E4" i="5"/>
  <c r="F3" i="5"/>
  <c r="F4" i="5"/>
  <c r="G3" i="5"/>
  <c r="G4" i="5"/>
  <c r="H3" i="5"/>
  <c r="H4" i="5"/>
  <c r="I3" i="5"/>
  <c r="I4" i="5"/>
  <c r="J3" i="5"/>
  <c r="J4" i="5"/>
  <c r="J9" i="3"/>
  <c r="D11" i="5"/>
  <c r="C9" i="5"/>
  <c r="L9" i="5" s="1"/>
  <c r="B14" i="3" s="1"/>
  <c r="B16" i="3" s="1"/>
  <c r="D9" i="5"/>
  <c r="E9" i="5"/>
  <c r="F9" i="5"/>
  <c r="G9" i="5"/>
  <c r="H9" i="5"/>
  <c r="I9" i="5"/>
  <c r="J9" i="5"/>
  <c r="C11" i="5"/>
  <c r="E11" i="5"/>
  <c r="F11" i="5"/>
  <c r="G11" i="5"/>
  <c r="H11" i="5"/>
  <c r="I11" i="5"/>
  <c r="J11" i="5"/>
  <c r="D1" i="5"/>
  <c r="D2" i="5"/>
  <c r="C1" i="5"/>
  <c r="C2" i="5"/>
  <c r="C14" i="6"/>
  <c r="A16" i="6"/>
  <c r="A16" i="3"/>
  <c r="C28" i="5"/>
  <c r="D28" i="5"/>
  <c r="D19" i="5"/>
  <c r="E19" i="5"/>
  <c r="D21" i="5"/>
  <c r="D22" i="5"/>
  <c r="C19" i="5"/>
  <c r="C16" i="5"/>
  <c r="E1" i="5"/>
  <c r="E2" i="5" s="1"/>
  <c r="F1" i="5"/>
  <c r="F2" i="5"/>
  <c r="G1" i="5"/>
  <c r="G2" i="5"/>
  <c r="H1" i="5"/>
  <c r="H2" i="5"/>
  <c r="I1" i="5"/>
  <c r="I2" i="5" s="1"/>
  <c r="J1" i="5"/>
  <c r="J2" i="5"/>
  <c r="B12" i="4"/>
  <c r="C12" i="5"/>
  <c r="D12" i="5"/>
  <c r="E12" i="5"/>
  <c r="F12" i="5"/>
  <c r="G12" i="5"/>
  <c r="H12" i="5"/>
  <c r="I12" i="5"/>
  <c r="J12" i="5"/>
  <c r="C14" i="3"/>
  <c r="D10" i="4"/>
  <c r="E28" i="5" l="1"/>
  <c r="C10" i="4" s="1"/>
  <c r="C12" i="4" s="1"/>
  <c r="E28" i="7"/>
  <c r="D25" i="5"/>
  <c r="C11" i="2" s="1"/>
  <c r="C13" i="2" s="1"/>
  <c r="D25" i="7"/>
</calcChain>
</file>

<file path=xl/sharedStrings.xml><?xml version="1.0" encoding="utf-8"?>
<sst xmlns="http://schemas.openxmlformats.org/spreadsheetml/2006/main" count="138" uniqueCount="58">
  <si>
    <t>H</t>
  </si>
  <si>
    <t>M</t>
  </si>
  <si>
    <t>L</t>
  </si>
  <si>
    <t>dB</t>
  </si>
  <si>
    <r>
      <t>Calculated level at the ear according to BS EN ISO 4869-2:1995 (</t>
    </r>
    <r>
      <rPr>
        <sz val="10"/>
        <rFont val="Symbol"/>
        <family val="1"/>
        <charset val="2"/>
      </rPr>
      <t>a</t>
    </r>
    <r>
      <rPr>
        <sz val="10"/>
        <rFont val="Arial"/>
        <charset val="238"/>
      </rPr>
      <t>=1)</t>
    </r>
  </si>
  <si>
    <t>SNR</t>
  </si>
  <si>
    <t>A-weighting</t>
  </si>
  <si>
    <t>OB Formatting flags</t>
  </si>
  <si>
    <t>HML Calculation</t>
  </si>
  <si>
    <t>HML Formatting flags</t>
  </si>
  <si>
    <t>SNR Formatting flags</t>
  </si>
  <si>
    <t>dane z ochrony słuchu:</t>
  </si>
  <si>
    <t>metoda HML</t>
  </si>
  <si>
    <r>
      <t xml:space="preserve">Aby zastosować tą metodę musisz </t>
    </r>
    <r>
      <rPr>
        <b/>
        <u/>
        <sz val="10"/>
        <rFont val="Arial"/>
        <family val="2"/>
        <charset val="238"/>
      </rPr>
      <t>znać wartość równoważnego dźwięku A oraz równoważnego dźwięku C</t>
    </r>
  </si>
  <si>
    <r>
      <t>zmierzona wartość równoważnego dźwięku A, L</t>
    </r>
    <r>
      <rPr>
        <b/>
        <vertAlign val="subscript"/>
        <sz val="10"/>
        <rFont val="Arial"/>
        <family val="2"/>
        <charset val="238"/>
      </rPr>
      <t>Aeq</t>
    </r>
  </si>
  <si>
    <r>
      <t>zmierzona wartość równoważnego dźwięku C, L</t>
    </r>
    <r>
      <rPr>
        <b/>
        <vertAlign val="subscript"/>
        <sz val="10"/>
        <rFont val="Arial"/>
        <family val="2"/>
        <charset val="238"/>
      </rPr>
      <t>Ceq</t>
    </r>
  </si>
  <si>
    <t>wpisz wszystkie wymagane dane w białych polach:</t>
  </si>
  <si>
    <t>poziom hałasu:</t>
  </si>
  <si>
    <r>
      <t xml:space="preserve">Niniejszy kalkulator został oparty na publikacji </t>
    </r>
    <r>
      <rPr>
        <b/>
        <sz val="10"/>
        <rFont val="Arial"/>
        <family val="2"/>
        <charset val="238"/>
      </rPr>
      <t xml:space="preserve">Haelth and Safety Executive:  </t>
    </r>
    <r>
      <rPr>
        <b/>
        <i/>
        <sz val="10"/>
        <rFont val="Arial"/>
        <family val="2"/>
        <charset val="238"/>
      </rPr>
      <t>Exposure calculators and ready-reckoners</t>
    </r>
    <r>
      <rPr>
        <b/>
        <sz val="10"/>
        <rFont val="Arial"/>
        <family val="2"/>
        <charset val="238"/>
      </rPr>
      <t>,  http://www.hse.gov.uk/noise/calculator.htm</t>
    </r>
    <r>
      <rPr>
        <sz val="10"/>
        <rFont val="Arial"/>
      </rPr>
      <t xml:space="preserve"> </t>
    </r>
  </si>
  <si>
    <t>© Publikację tę można reprodukować nieodpłatnie, z wyłączeniem wykorzystywania jej do celów reklamowych i celów komercyjnych. Data wydania wersji 1.0 –  czerwiec 2008. Prosimy o wskazanie, iż jej źródłem jest: Państwowa Inspekcja Pracy Okręgowy Inspektorat Pracy  w Szczecinie, http://www.szczecin.oip.pl</t>
  </si>
  <si>
    <t>Opracowanie Piotr Lubaś, OIP Szczecin</t>
  </si>
  <si>
    <t>Metoda SNR</t>
  </si>
  <si>
    <r>
      <t xml:space="preserve">Aby zastosować tą metodę musisz </t>
    </r>
    <r>
      <rPr>
        <b/>
        <u/>
        <sz val="10"/>
        <rFont val="Arial"/>
        <family val="2"/>
        <charset val="238"/>
      </rPr>
      <t>znać wartość równoważnego dźwięku C</t>
    </r>
  </si>
  <si>
    <t>Wpisz dane w obydóch białych komórkach</t>
  </si>
  <si>
    <t xml:space="preserve">Wyliczony poziom hałasu pod ochroną słuchu wg PN-EN ISO 4869-2:2002 Akustyka. Ochronniki słuchu. Część 2: Szacowanie efektywnych poziomów dźwięku A pod ochronnikami słuchu.  </t>
  </si>
  <si>
    <t>Wyliczony poziom hałasu pod ochroną słuchu wg PN-EN ISO 4869-2:2002 Akustyka. Ochronniki słuchu. Część 2: Szacowanie efektywnych poziomów dźwięku A pod ochronnikami słuchu.</t>
  </si>
  <si>
    <t>Dobieraj ochrony słuchu tak, aby zredukować hałas przy uchu poniżej 85 dB. Optymalna ochrona jest wówczas, gdy hałas pod ochroną słuchu mieści się w granicach 80-75 dB.  W przypadku, kiedy ochrona powoduje, że hałas przy uchu wynosi mniej niż 70 dB, należy uznać, że ochrona powoduje zbyt duże wyciszenia (zgodnie z PN-EN 458:2006 Ochronniki słuchu - Zalecenia dotyczące doboru, użytkowania, konserwacji codziennej i okresowej - Dokument przewodni).</t>
  </si>
  <si>
    <t>Metoda dokładna (pasm oktawowych)</t>
  </si>
  <si>
    <t>Tą metodę możesz stosować, jeżeli posiadasz pomiary hałasu w poszczególnych pasmach oktawowych</t>
  </si>
  <si>
    <r>
      <t>równoważnego dźwięku A (L</t>
    </r>
    <r>
      <rPr>
        <b/>
        <vertAlign val="subscript"/>
        <sz val="10"/>
        <rFont val="Arial"/>
        <family val="2"/>
        <charset val="238"/>
      </rPr>
      <t>Aeq</t>
    </r>
    <r>
      <rPr>
        <b/>
        <sz val="10"/>
        <rFont val="Arial"/>
        <family val="2"/>
        <charset val="238"/>
      </rPr>
      <t>)</t>
    </r>
  </si>
  <si>
    <t>odchylenie standardowe tłumienia (dB)</t>
  </si>
  <si>
    <t>Częstotliwość środkowa w paśmie oktawowym (Hz)</t>
  </si>
  <si>
    <t>tłumienie ochronnika (dB)</t>
  </si>
  <si>
    <r>
      <t>Zmierzony poziom dźwięku A L</t>
    </r>
    <r>
      <rPr>
        <b/>
        <i/>
        <vertAlign val="subscript"/>
        <sz val="10"/>
        <rFont val="Arial"/>
        <family val="2"/>
        <charset val="238"/>
      </rPr>
      <t>Aoct</t>
    </r>
    <r>
      <rPr>
        <b/>
        <i/>
        <sz val="10"/>
        <rFont val="Arial"/>
        <family val="2"/>
        <charset val="238"/>
      </rPr>
      <t xml:space="preserve"> (dB)</t>
    </r>
  </si>
  <si>
    <r>
      <t xml:space="preserve">85 dB &gt; L' </t>
    </r>
    <r>
      <rPr>
        <sz val="10"/>
        <rFont val="Arial"/>
        <charset val="238"/>
      </rPr>
      <t>&gt;</t>
    </r>
    <r>
      <rPr>
        <sz val="10"/>
        <rFont val="Arial"/>
      </rPr>
      <t xml:space="preserve"> 80 dB</t>
    </r>
  </si>
  <si>
    <r>
      <t>Wyliczony poziom hałasu pod ochroną słuchu wg  PN-EN 458:2006</t>
    </r>
    <r>
      <rPr>
        <b/>
        <sz val="10"/>
        <rFont val="Arial"/>
        <family val="2"/>
        <charset val="238"/>
      </rPr>
      <t>:</t>
    </r>
  </si>
  <si>
    <r>
      <t>dB pod ochronnikiem (L'</t>
    </r>
    <r>
      <rPr>
        <vertAlign val="subscript"/>
        <sz val="10"/>
        <rFont val="Arial"/>
        <family val="2"/>
        <charset val="238"/>
      </rPr>
      <t>A</t>
    </r>
    <r>
      <rPr>
        <sz val="10"/>
        <rFont val="Arial"/>
        <charset val="238"/>
      </rPr>
      <t>)</t>
    </r>
  </si>
  <si>
    <t>80 dB ≥ L' ≥ 75 dB</t>
  </si>
  <si>
    <r>
      <t xml:space="preserve">75 dB &gt; L' </t>
    </r>
    <r>
      <rPr>
        <sz val="10"/>
        <rFont val="Arial"/>
        <charset val="238"/>
      </rPr>
      <t>&gt;</t>
    </r>
    <r>
      <rPr>
        <sz val="10"/>
        <rFont val="Arial"/>
      </rPr>
      <t xml:space="preserve"> 70 dB</t>
    </r>
  </si>
  <si>
    <t xml:space="preserve">L' ≥ 85 </t>
  </si>
  <si>
    <t xml:space="preserve">70 dB ≥ L'  </t>
  </si>
  <si>
    <t>Ocena tłumienia wg PN-EN 458:2006</t>
  </si>
  <si>
    <t>niewystarczające</t>
  </si>
  <si>
    <t>akceptowalne</t>
  </si>
  <si>
    <t>optymalne (dobre)</t>
  </si>
  <si>
    <t>za wysokie (nadmierna skuteczność)</t>
  </si>
  <si>
    <t xml:space="preserve">Ochrona nie wystarczająca lub nadmierna skuteczność </t>
  </si>
  <si>
    <t>Wypełnij wszystkie białe komórki. Dane o tłumieniu ochronnika znajdują się w instrukcji ochronnika. Tłumienie może być oznaczane terminem "Assumed Protection Values", "APV" lub "minimalne tłumienie" i te dane należy wprowadzić w wierszu tłumienie ochronnika. Wówczas wiersz odchylenie standardowe pozostaw nie wypełniony lub wpisz zera. Jeżeli w instrukcji podano wartość średnią tłumienia i wartości odchylenia standardowego  ("Standard deviation") wpisz te wartości w odpowiednich wierszach.</t>
  </si>
  <si>
    <t>Ochrona słuchu daje ochronę</t>
  </si>
  <si>
    <t xml:space="preserve">Kalkulator umożliwia dokonanie efektywnej oceny hałasu pod ochronami słuchu oraz dobór ochronników słuchu zgodnie z </t>
  </si>
  <si>
    <t>PN-EN 458:2006 Ochronniki słuchu - Zalecenia dotyczące doboru, użytkowania, konserwacji codziennej i okresowej - Dokument przewodni.</t>
  </si>
  <si>
    <t>1)</t>
  </si>
  <si>
    <t>Metoda pasm oktawowych (dokładna). (A) Jeżeli posiadamy dane pomiarowe oraz dane dla ochronników słuchu w paśmie środkowym od 63Hz stosujemy arkusz "met. Pasm oktawowych63"; (B) jeśli posiadamy dane od 125Hz, stosujemy arkusz "met. Pasm oktawowych125".</t>
  </si>
  <si>
    <t>2)</t>
  </si>
  <si>
    <t>3)</t>
  </si>
  <si>
    <t xml:space="preserve">Metodę HML (średnio dokładna) stosujemy wówczas, jeżeli znane są z pomiarów wartości równowaznego dźwięku A i równoważnego dźwięku C </t>
  </si>
  <si>
    <t>Metodę SNR (mało dokładna) stosujemy wówczas, jeżeli znana jest z pomiarów wartość równoważnego dźwięku C</t>
  </si>
  <si>
    <t xml:space="preserve">W zależności od dostępnych danych z pomiarów hałasu w środowisku pracy oraz danych zawartych w instrukcji ochronników słuchu ocenę można przeprowadzić za pomocą trzech niżej podanych metod: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</si>
</sst>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14" x14ac:knownFonts="1">
    <font>
      <sz val="10"/>
      <name val="Arial"/>
    </font>
    <font>
      <sz val="10"/>
      <name val="Arial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vertAlign val="subscript"/>
      <sz val="10"/>
      <name val="Arial"/>
      <family val="2"/>
      <charset val="238"/>
    </font>
    <font>
      <sz val="10"/>
      <name val="Symbol"/>
      <family val="1"/>
      <charset val="2"/>
    </font>
    <font>
      <sz val="8"/>
      <name val="Arial"/>
    </font>
    <font>
      <b/>
      <u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3"/>
      <name val="Arial"/>
      <family val="2"/>
      <charset val="238"/>
    </font>
    <font>
      <b/>
      <sz val="16"/>
      <name val="Arial"/>
      <family val="2"/>
      <charset val="238"/>
    </font>
    <font>
      <b/>
      <i/>
      <vertAlign val="subscript"/>
      <sz val="10"/>
      <name val="Arial"/>
      <family val="2"/>
      <charset val="238"/>
    </font>
    <font>
      <vertAlign val="subscript"/>
      <sz val="1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31"/>
      </patternFill>
    </fill>
    <fill>
      <patternFill patternType="solid">
        <fgColor indexed="43"/>
        <bgColor indexed="24"/>
      </patternFill>
    </fill>
    <fill>
      <patternFill patternType="solid">
        <fgColor indexed="41"/>
        <bgColor indexed="24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31"/>
      </patternFill>
    </fill>
    <fill>
      <patternFill patternType="solid">
        <fgColor indexed="53"/>
        <bgColor indexed="31"/>
      </patternFill>
    </fill>
    <fill>
      <patternFill patternType="solid">
        <fgColor indexed="43"/>
        <bgColor indexed="49"/>
      </patternFill>
    </fill>
    <fill>
      <patternFill patternType="solid">
        <fgColor indexed="11"/>
        <bgColor indexed="31"/>
      </patternFill>
    </fill>
    <fill>
      <patternFill patternType="solid">
        <fgColor indexed="43"/>
        <bgColor indexed="60"/>
      </patternFill>
    </fill>
    <fill>
      <patternFill patternType="solid">
        <fgColor indexed="41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31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1"/>
        <bgColor indexed="49"/>
      </patternFill>
    </fill>
    <fill>
      <patternFill patternType="solid">
        <fgColor indexed="47"/>
        <bgColor indexed="2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6" fontId="2" fillId="2" borderId="0">
      <alignment horizontal="center"/>
    </xf>
  </cellStyleXfs>
  <cellXfs count="89">
    <xf numFmtId="0" fontId="0" fillId="0" borderId="0" xfId="0"/>
    <xf numFmtId="0" fontId="0" fillId="3" borderId="0" xfId="0" applyFill="1"/>
    <xf numFmtId="0" fontId="1" fillId="3" borderId="0" xfId="0" applyFont="1" applyFill="1"/>
    <xf numFmtId="0" fontId="0" fillId="3" borderId="0" xfId="0" applyFill="1" applyProtection="1">
      <protection hidden="1"/>
    </xf>
    <xf numFmtId="0" fontId="1" fillId="3" borderId="0" xfId="0" applyFont="1" applyFill="1" applyProtection="1">
      <protection hidden="1"/>
    </xf>
    <xf numFmtId="0" fontId="0" fillId="3" borderId="0" xfId="0" applyFill="1" applyProtection="1"/>
    <xf numFmtId="0" fontId="0" fillId="4" borderId="0" xfId="0" applyFill="1" applyProtection="1">
      <protection hidden="1"/>
    </xf>
    <xf numFmtId="0" fontId="1" fillId="5" borderId="1" xfId="0" applyFont="1" applyFill="1" applyBorder="1" applyProtection="1">
      <protection hidden="1"/>
    </xf>
    <xf numFmtId="0" fontId="3" fillId="5" borderId="2" xfId="0" applyNumberFormat="1" applyFont="1" applyFill="1" applyBorder="1" applyAlignment="1" applyProtection="1">
      <alignment horizontal="center" vertical="top" wrapText="1"/>
      <protection hidden="1"/>
    </xf>
    <xf numFmtId="0" fontId="1" fillId="6" borderId="1" xfId="0" applyFont="1" applyFill="1" applyBorder="1" applyProtection="1">
      <protection hidden="1"/>
    </xf>
    <xf numFmtId="0" fontId="3" fillId="6" borderId="2" xfId="0" applyNumberFormat="1" applyFont="1" applyFill="1" applyBorder="1" applyAlignment="1" applyProtection="1">
      <alignment horizontal="center" vertical="top" wrapText="1"/>
      <protection hidden="1"/>
    </xf>
    <xf numFmtId="0" fontId="0" fillId="0" borderId="3" xfId="0" applyFill="1" applyBorder="1" applyAlignment="1" applyProtection="1">
      <alignment horizontal="center"/>
      <protection locked="0"/>
    </xf>
    <xf numFmtId="166" fontId="3" fillId="6" borderId="0" xfId="0" applyNumberFormat="1" applyFont="1" applyFill="1" applyBorder="1" applyAlignment="1" applyProtection="1">
      <alignment horizontal="center" vertical="top" wrapText="1"/>
      <protection hidden="1"/>
    </xf>
    <xf numFmtId="0" fontId="0" fillId="7" borderId="0" xfId="0" applyFill="1" applyProtection="1">
      <protection hidden="1"/>
    </xf>
    <xf numFmtId="0" fontId="3" fillId="6" borderId="4" xfId="0" applyFont="1" applyFill="1" applyBorder="1" applyAlignment="1" applyProtection="1">
      <alignment wrapText="1"/>
      <protection hidden="1"/>
    </xf>
    <xf numFmtId="0" fontId="3" fillId="6" borderId="0" xfId="0" applyFont="1" applyFill="1" applyBorder="1" applyAlignment="1" applyProtection="1">
      <alignment horizontal="center"/>
      <protection hidden="1"/>
    </xf>
    <xf numFmtId="0" fontId="3" fillId="6" borderId="0" xfId="0" applyFont="1" applyFill="1" applyBorder="1" applyAlignment="1" applyProtection="1">
      <alignment wrapText="1"/>
      <protection hidden="1"/>
    </xf>
    <xf numFmtId="0" fontId="0" fillId="6" borderId="5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0" fillId="6" borderId="0" xfId="0" applyFill="1" applyBorder="1" applyProtection="1">
      <protection hidden="1"/>
    </xf>
    <xf numFmtId="0" fontId="4" fillId="6" borderId="4" xfId="0" applyFont="1" applyFill="1" applyBorder="1" applyProtection="1">
      <protection hidden="1"/>
    </xf>
    <xf numFmtId="0" fontId="0" fillId="6" borderId="6" xfId="0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0" fillId="5" borderId="0" xfId="0" applyFill="1" applyBorder="1" applyAlignment="1" applyProtection="1">
      <alignment wrapText="1"/>
      <protection hidden="1"/>
    </xf>
    <xf numFmtId="0" fontId="0" fillId="5" borderId="0" xfId="0" applyFill="1" applyBorder="1" applyProtection="1">
      <protection hidden="1"/>
    </xf>
    <xf numFmtId="0" fontId="0" fillId="5" borderId="5" xfId="0" applyFill="1" applyBorder="1" applyProtection="1">
      <protection hidden="1"/>
    </xf>
    <xf numFmtId="0" fontId="0" fillId="5" borderId="8" xfId="0" applyFill="1" applyBorder="1" applyProtection="1">
      <protection hidden="1"/>
    </xf>
    <xf numFmtId="0" fontId="3" fillId="6" borderId="9" xfId="0" applyFont="1" applyFill="1" applyBorder="1" applyAlignment="1" applyProtection="1">
      <alignment vertical="top" wrapText="1"/>
      <protection hidden="1"/>
    </xf>
    <xf numFmtId="0" fontId="1" fillId="7" borderId="0" xfId="0" applyFont="1" applyFill="1" applyBorder="1" applyAlignment="1" applyProtection="1">
      <alignment vertical="top" wrapText="1"/>
      <protection hidden="1"/>
    </xf>
    <xf numFmtId="0" fontId="0" fillId="8" borderId="0" xfId="0" applyFill="1" applyProtection="1">
      <protection hidden="1"/>
    </xf>
    <xf numFmtId="0" fontId="0" fillId="9" borderId="0" xfId="0" applyFill="1" applyProtection="1">
      <protection hidden="1"/>
    </xf>
    <xf numFmtId="0" fontId="3" fillId="10" borderId="0" xfId="0" applyFont="1" applyFill="1" applyBorder="1" applyAlignment="1" applyProtection="1">
      <alignment vertical="center"/>
      <protection hidden="1"/>
    </xf>
    <xf numFmtId="0" fontId="0" fillId="11" borderId="0" xfId="0" applyFill="1" applyProtection="1">
      <protection hidden="1"/>
    </xf>
    <xf numFmtId="0" fontId="3" fillId="12" borderId="0" xfId="0" applyFont="1" applyFill="1" applyBorder="1" applyAlignment="1" applyProtection="1">
      <alignment vertical="center"/>
      <protection hidden="1"/>
    </xf>
    <xf numFmtId="0" fontId="0" fillId="13" borderId="0" xfId="0" applyFill="1" applyProtection="1">
      <protection hidden="1"/>
    </xf>
    <xf numFmtId="0" fontId="0" fillId="14" borderId="0" xfId="0" applyFill="1" applyProtection="1">
      <protection hidden="1"/>
    </xf>
    <xf numFmtId="0" fontId="0" fillId="15" borderId="0" xfId="0" applyFill="1" applyProtection="1">
      <protection hidden="1"/>
    </xf>
    <xf numFmtId="0" fontId="11" fillId="6" borderId="10" xfId="0" applyFont="1" applyFill="1" applyBorder="1" applyAlignment="1" applyProtection="1">
      <alignment vertical="top"/>
      <protection hidden="1"/>
    </xf>
    <xf numFmtId="0" fontId="10" fillId="7" borderId="11" xfId="0" applyFont="1" applyFill="1" applyBorder="1" applyProtection="1">
      <protection hidden="1"/>
    </xf>
    <xf numFmtId="0" fontId="0" fillId="7" borderId="1" xfId="0" applyFill="1" applyBorder="1" applyAlignment="1" applyProtection="1">
      <alignment horizontal="center"/>
      <protection hidden="1"/>
    </xf>
    <xf numFmtId="0" fontId="0" fillId="7" borderId="1" xfId="0" applyFill="1" applyBorder="1" applyProtection="1">
      <protection hidden="1"/>
    </xf>
    <xf numFmtId="0" fontId="3" fillId="6" borderId="4" xfId="0" applyFont="1" applyFill="1" applyBorder="1" applyProtection="1">
      <protection hidden="1"/>
    </xf>
    <xf numFmtId="0" fontId="3" fillId="6" borderId="4" xfId="0" applyFont="1" applyFill="1" applyBorder="1" applyAlignment="1" applyProtection="1">
      <alignment horizontal="right"/>
      <protection hidden="1"/>
    </xf>
    <xf numFmtId="0" fontId="1" fillId="6" borderId="0" xfId="0" applyFont="1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1" fillId="6" borderId="12" xfId="0" applyFont="1" applyFill="1" applyBorder="1" applyAlignment="1" applyProtection="1">
      <alignment vertical="top" wrapText="1"/>
      <protection hidden="1"/>
    </xf>
    <xf numFmtId="0" fontId="0" fillId="4" borderId="0" xfId="0" applyFill="1" applyBorder="1" applyProtection="1">
      <protection hidden="1"/>
    </xf>
    <xf numFmtId="0" fontId="1" fillId="4" borderId="0" xfId="0" applyFont="1" applyFill="1" applyBorder="1" applyAlignment="1" applyProtection="1">
      <alignment wrapText="1"/>
      <protection hidden="1"/>
    </xf>
    <xf numFmtId="0" fontId="1" fillId="4" borderId="0" xfId="0" applyFont="1" applyFill="1" applyBorder="1" applyAlignment="1" applyProtection="1">
      <alignment vertical="top" wrapText="1"/>
      <protection hidden="1"/>
    </xf>
    <xf numFmtId="0" fontId="0" fillId="4" borderId="0" xfId="0" applyFill="1" applyAlignment="1" applyProtection="1">
      <alignment wrapText="1"/>
      <protection hidden="1"/>
    </xf>
    <xf numFmtId="0" fontId="9" fillId="6" borderId="10" xfId="0" applyFont="1" applyFill="1" applyBorder="1" applyAlignment="1" applyProtection="1">
      <alignment vertical="top"/>
      <protection hidden="1"/>
    </xf>
    <xf numFmtId="0" fontId="0" fillId="4" borderId="4" xfId="0" applyFill="1" applyBorder="1" applyProtection="1">
      <protection hidden="1"/>
    </xf>
    <xf numFmtId="0" fontId="1" fillId="4" borderId="0" xfId="0" applyFont="1" applyFill="1" applyProtection="1">
      <protection hidden="1"/>
    </xf>
    <xf numFmtId="0" fontId="1" fillId="4" borderId="5" xfId="0" applyFont="1" applyFill="1" applyBorder="1" applyAlignment="1" applyProtection="1">
      <alignment horizontal="center" wrapText="1"/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0" fontId="1" fillId="6" borderId="9" xfId="0" applyFont="1" applyFill="1" applyBorder="1" applyAlignment="1" applyProtection="1">
      <alignment vertical="top" wrapText="1"/>
      <protection hidden="1"/>
    </xf>
    <xf numFmtId="0" fontId="1" fillId="6" borderId="13" xfId="0" applyFont="1" applyFill="1" applyBorder="1" applyAlignment="1" applyProtection="1">
      <alignment vertical="top" wrapText="1"/>
      <protection hidden="1"/>
    </xf>
    <xf numFmtId="0" fontId="0" fillId="16" borderId="0" xfId="0" applyFill="1" applyProtection="1">
      <protection hidden="1"/>
    </xf>
    <xf numFmtId="0" fontId="3" fillId="6" borderId="14" xfId="0" applyFont="1" applyFill="1" applyBorder="1" applyAlignment="1" applyProtection="1">
      <alignment vertical="top" wrapText="1"/>
      <protection hidden="1"/>
    </xf>
    <xf numFmtId="0" fontId="0" fillId="17" borderId="3" xfId="0" applyFill="1" applyBorder="1" applyAlignment="1" applyProtection="1">
      <alignment horizontal="center"/>
    </xf>
    <xf numFmtId="0" fontId="0" fillId="13" borderId="0" xfId="0" applyFill="1"/>
    <xf numFmtId="0" fontId="0" fillId="17" borderId="0" xfId="0" applyFill="1" applyProtection="1">
      <protection hidden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right" vertical="center"/>
    </xf>
    <xf numFmtId="0" fontId="1" fillId="17" borderId="0" xfId="0" applyFont="1" applyFill="1" applyAlignment="1" applyProtection="1">
      <alignment horizontal="center" wrapText="1"/>
      <protection hidden="1"/>
    </xf>
    <xf numFmtId="0" fontId="0" fillId="13" borderId="0" xfId="0" applyFill="1" applyAlignment="1" applyProtection="1">
      <alignment horizontal="center" wrapText="1"/>
      <protection hidden="1"/>
    </xf>
    <xf numFmtId="0" fontId="0" fillId="3" borderId="0" xfId="0" applyFill="1" applyAlignment="1">
      <alignment horizontal="left" wrapText="1"/>
    </xf>
    <xf numFmtId="0" fontId="1" fillId="6" borderId="15" xfId="0" applyFont="1" applyFill="1" applyBorder="1" applyAlignment="1" applyProtection="1">
      <alignment horizontal="center" vertical="top" wrapText="1"/>
      <protection hidden="1"/>
    </xf>
    <xf numFmtId="0" fontId="1" fillId="6" borderId="16" xfId="0" applyFont="1" applyFill="1" applyBorder="1" applyAlignment="1" applyProtection="1">
      <alignment horizontal="center" vertical="top" wrapText="1"/>
      <protection hidden="1"/>
    </xf>
    <xf numFmtId="0" fontId="1" fillId="7" borderId="17" xfId="0" applyFont="1" applyFill="1" applyBorder="1" applyAlignment="1" applyProtection="1">
      <alignment horizontal="center" wrapText="1"/>
      <protection hidden="1"/>
    </xf>
    <xf numFmtId="0" fontId="1" fillId="7" borderId="0" xfId="0" applyFont="1" applyFill="1" applyBorder="1" applyAlignment="1" applyProtection="1">
      <alignment horizontal="center" wrapText="1"/>
      <protection hidden="1"/>
    </xf>
    <xf numFmtId="0" fontId="3" fillId="19" borderId="0" xfId="0" applyFont="1" applyFill="1" applyBorder="1" applyAlignment="1" applyProtection="1">
      <alignment horizontal="center" vertical="center"/>
      <protection hidden="1"/>
    </xf>
    <xf numFmtId="0" fontId="1" fillId="20" borderId="4" xfId="0" applyFont="1" applyFill="1" applyBorder="1" applyAlignment="1" applyProtection="1">
      <alignment wrapText="1"/>
      <protection hidden="1"/>
    </xf>
    <xf numFmtId="0" fontId="1" fillId="20" borderId="11" xfId="0" applyFont="1" applyFill="1" applyBorder="1" applyAlignment="1" applyProtection="1">
      <alignment wrapText="1"/>
      <protection hidden="1"/>
    </xf>
    <xf numFmtId="0" fontId="1" fillId="5" borderId="18" xfId="0" applyFont="1" applyFill="1" applyBorder="1" applyAlignment="1" applyProtection="1">
      <alignment horizontal="right" wrapText="1"/>
      <protection hidden="1"/>
    </xf>
    <xf numFmtId="0" fontId="9" fillId="6" borderId="4" xfId="0" applyFont="1" applyFill="1" applyBorder="1" applyAlignment="1" applyProtection="1">
      <alignment horizontal="center" vertical="top" wrapText="1"/>
      <protection hidden="1"/>
    </xf>
    <xf numFmtId="0" fontId="9" fillId="6" borderId="0" xfId="0" applyFont="1" applyFill="1" applyBorder="1" applyAlignment="1" applyProtection="1">
      <alignment horizontal="center" vertical="top" wrapText="1"/>
      <protection hidden="1"/>
    </xf>
    <xf numFmtId="0" fontId="9" fillId="6" borderId="19" xfId="0" applyFont="1" applyFill="1" applyBorder="1" applyAlignment="1" applyProtection="1">
      <alignment horizontal="center" vertical="top" wrapText="1"/>
      <protection hidden="1"/>
    </xf>
    <xf numFmtId="0" fontId="3" fillId="6" borderId="4" xfId="0" applyFont="1" applyFill="1" applyBorder="1" applyAlignment="1" applyProtection="1">
      <alignment horizontal="center" vertical="top" wrapText="1"/>
      <protection hidden="1"/>
    </xf>
    <xf numFmtId="0" fontId="3" fillId="6" borderId="0" xfId="0" applyFont="1" applyFill="1" applyBorder="1" applyAlignment="1" applyProtection="1">
      <alignment horizontal="center" vertical="top" wrapText="1"/>
      <protection hidden="1"/>
    </xf>
    <xf numFmtId="0" fontId="3" fillId="6" borderId="5" xfId="0" applyFont="1" applyFill="1" applyBorder="1" applyAlignment="1" applyProtection="1">
      <alignment horizontal="center" vertical="top" wrapText="1"/>
      <protection hidden="1"/>
    </xf>
    <xf numFmtId="0" fontId="3" fillId="18" borderId="0" xfId="0" applyFont="1" applyFill="1" applyBorder="1" applyAlignment="1" applyProtection="1">
      <alignment horizontal="center" vertical="center"/>
      <protection hidden="1"/>
    </xf>
    <xf numFmtId="0" fontId="1" fillId="7" borderId="0" xfId="0" applyFont="1" applyFill="1" applyBorder="1" applyAlignment="1" applyProtection="1">
      <alignment horizontal="center" vertical="top" wrapText="1"/>
      <protection hidden="1"/>
    </xf>
    <xf numFmtId="0" fontId="1" fillId="14" borderId="0" xfId="0" applyFont="1" applyFill="1" applyAlignment="1" applyProtection="1">
      <alignment horizontal="center" wrapText="1"/>
      <protection hidden="1"/>
    </xf>
    <xf numFmtId="0" fontId="3" fillId="12" borderId="0" xfId="0" applyFont="1" applyFill="1" applyBorder="1" applyAlignment="1" applyProtection="1">
      <alignment horizontal="center" vertical="center"/>
      <protection hidden="1"/>
    </xf>
    <xf numFmtId="0" fontId="3" fillId="6" borderId="4" xfId="0" applyFont="1" applyFill="1" applyBorder="1" applyAlignment="1" applyProtection="1">
      <alignment horizontal="right"/>
      <protection hidden="1"/>
    </xf>
    <xf numFmtId="0" fontId="1" fillId="6" borderId="18" xfId="0" applyFont="1" applyFill="1" applyBorder="1" applyAlignment="1" applyProtection="1">
      <alignment horizontal="right" wrapText="1"/>
      <protection hidden="1"/>
    </xf>
    <xf numFmtId="0" fontId="1" fillId="7" borderId="4" xfId="0" applyFont="1" applyFill="1" applyBorder="1" applyAlignment="1" applyProtection="1">
      <alignment horizontal="center" wrapText="1"/>
      <protection hidden="1"/>
    </xf>
  </cellXfs>
  <cellStyles count="2">
    <cellStyle name="Data" xfId="1"/>
    <cellStyle name="Normalny" xfId="0" builtinId="0"/>
  </cellStyles>
  <dxfs count="12"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82550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D6A1E354-054D-70EF-E79D-3269B44A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1409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82550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DCDBF762-0D7B-4F5E-1CB1-68CE0510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1409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4"/>
  <sheetViews>
    <sheetView workbookViewId="0">
      <selection sqref="A1:I1"/>
    </sheetView>
  </sheetViews>
  <sheetFormatPr defaultColWidth="9.1796875" defaultRowHeight="12.5" x14ac:dyDescent="0.25"/>
  <cols>
    <col min="1" max="1" width="19.7265625" style="1" customWidth="1"/>
    <col min="2" max="2" width="9.1796875" style="1"/>
    <col min="3" max="3" width="27.54296875" style="1" customWidth="1"/>
    <col min="4" max="4" width="34.1796875" style="1" customWidth="1"/>
    <col min="5" max="9" width="9.1796875" style="1"/>
    <col min="10" max="10" width="0.1796875" style="1" customWidth="1"/>
    <col min="11" max="12" width="9.1796875" style="1" hidden="1" customWidth="1"/>
    <col min="13" max="16384" width="9.1796875" style="1"/>
  </cols>
  <sheetData>
    <row r="1" spans="1:13" s="61" customFormat="1" ht="25.5" customHeight="1" x14ac:dyDescent="0.3">
      <c r="A1" s="66" t="s">
        <v>18</v>
      </c>
      <c r="B1" s="66"/>
      <c r="C1" s="66"/>
      <c r="D1" s="66"/>
      <c r="E1" s="66"/>
      <c r="F1" s="66"/>
      <c r="G1" s="66"/>
      <c r="H1" s="66"/>
      <c r="I1" s="66"/>
      <c r="J1" s="35"/>
      <c r="K1" s="35"/>
      <c r="L1" s="35"/>
      <c r="M1" s="35"/>
    </row>
    <row r="2" spans="1:13" s="61" customFormat="1" ht="37.5" customHeight="1" x14ac:dyDescent="0.25">
      <c r="A2" s="65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35"/>
    </row>
    <row r="3" spans="1:13" s="61" customFormat="1" x14ac:dyDescent="0.25">
      <c r="A3" s="62" t="s">
        <v>20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35"/>
      <c r="M3" s="35"/>
    </row>
    <row r="4" spans="1:13" x14ac:dyDescent="0.25">
      <c r="B4" s="2"/>
    </row>
    <row r="5" spans="1:13" x14ac:dyDescent="0.25">
      <c r="B5" s="2" t="s">
        <v>49</v>
      </c>
    </row>
    <row r="6" spans="1:13" x14ac:dyDescent="0.25">
      <c r="B6" s="1" t="s">
        <v>50</v>
      </c>
    </row>
    <row r="8" spans="1:13" ht="24" customHeight="1" x14ac:dyDescent="0.25">
      <c r="B8" s="67" t="s">
        <v>57</v>
      </c>
      <c r="C8" s="67"/>
      <c r="D8" s="67"/>
      <c r="E8" s="67"/>
      <c r="F8" s="67"/>
      <c r="G8" s="67"/>
      <c r="H8" s="67"/>
      <c r="I8" s="67"/>
    </row>
    <row r="9" spans="1:13" ht="12" customHeight="1" x14ac:dyDescent="0.25">
      <c r="B9" s="63"/>
      <c r="C9" s="63"/>
      <c r="D9" s="63"/>
      <c r="E9" s="63"/>
      <c r="F9" s="63"/>
      <c r="G9" s="63"/>
      <c r="H9" s="63"/>
      <c r="I9" s="63"/>
    </row>
    <row r="10" spans="1:13" ht="24" customHeight="1" x14ac:dyDescent="0.25">
      <c r="A10" s="64" t="s">
        <v>51</v>
      </c>
      <c r="B10" s="67" t="s">
        <v>52</v>
      </c>
      <c r="C10" s="67"/>
      <c r="D10" s="67"/>
      <c r="E10" s="67"/>
      <c r="F10" s="67"/>
      <c r="G10" s="67"/>
      <c r="H10" s="67"/>
      <c r="I10" s="67"/>
    </row>
    <row r="11" spans="1:13" ht="13.5" customHeight="1" x14ac:dyDescent="0.25">
      <c r="A11" s="64"/>
      <c r="B11" s="63"/>
      <c r="C11" s="63"/>
      <c r="D11" s="63"/>
      <c r="E11" s="63"/>
      <c r="F11" s="63"/>
      <c r="G11" s="63"/>
      <c r="H11" s="63"/>
      <c r="I11" s="63"/>
    </row>
    <row r="12" spans="1:13" x14ac:dyDescent="0.25">
      <c r="A12" s="64" t="s">
        <v>53</v>
      </c>
      <c r="B12" s="2" t="s">
        <v>55</v>
      </c>
    </row>
    <row r="13" spans="1:13" x14ac:dyDescent="0.25">
      <c r="A13" s="64"/>
      <c r="B13" s="2"/>
    </row>
    <row r="14" spans="1:13" x14ac:dyDescent="0.25">
      <c r="A14" s="64" t="s">
        <v>54</v>
      </c>
      <c r="B14" s="2" t="s">
        <v>56</v>
      </c>
    </row>
  </sheetData>
  <sheetProtection password="EC52" sheet="1" objects="1" scenarios="1"/>
  <mergeCells count="4">
    <mergeCell ref="A2:L2"/>
    <mergeCell ref="A1:I1"/>
    <mergeCell ref="B8:I8"/>
    <mergeCell ref="B10:I10"/>
  </mergeCells>
  <phoneticPr fontId="7" type="noConversion"/>
  <dataValidations count="1">
    <dataValidation allowBlank="1" sqref="B1:C1">
      <formula1>0</formula1>
      <formula2>0</formula2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7"/>
  <sheetViews>
    <sheetView topLeftCell="A6" zoomScaleNormal="100" workbookViewId="0">
      <selection activeCell="C6" sqref="C6"/>
    </sheetView>
  </sheetViews>
  <sheetFormatPr defaultColWidth="9.1796875" defaultRowHeight="12.5" x14ac:dyDescent="0.25"/>
  <cols>
    <col min="1" max="1" width="37.54296875" style="6" customWidth="1"/>
    <col min="2" max="2" width="9.1796875" style="6"/>
    <col min="3" max="3" width="9.453125" style="6" customWidth="1"/>
    <col min="4" max="9" width="9.1796875" style="6"/>
    <col min="10" max="10" width="15.7265625" style="6" customWidth="1"/>
    <col min="11" max="11" width="2.81640625" style="6" customWidth="1"/>
    <col min="12" max="16384" width="9.1796875" style="6"/>
  </cols>
  <sheetData>
    <row r="1" spans="1:12" ht="37.5" customHeight="1" x14ac:dyDescent="0.25">
      <c r="A1" s="76" t="s">
        <v>27</v>
      </c>
      <c r="B1" s="77"/>
      <c r="C1" s="78"/>
      <c r="D1" s="73" t="s">
        <v>47</v>
      </c>
      <c r="E1" s="73"/>
      <c r="F1" s="73"/>
      <c r="G1" s="73"/>
      <c r="H1" s="73"/>
      <c r="I1" s="73"/>
      <c r="J1" s="73"/>
      <c r="K1" s="73"/>
      <c r="L1" s="13"/>
    </row>
    <row r="2" spans="1:12" ht="39" customHeight="1" x14ac:dyDescent="0.25">
      <c r="A2" s="79" t="s">
        <v>28</v>
      </c>
      <c r="B2" s="80"/>
      <c r="C2" s="81"/>
      <c r="D2" s="74"/>
      <c r="E2" s="74"/>
      <c r="F2" s="74"/>
      <c r="G2" s="74"/>
      <c r="H2" s="74"/>
      <c r="I2" s="74"/>
      <c r="J2" s="74"/>
      <c r="K2" s="74"/>
      <c r="L2" s="13"/>
    </row>
    <row r="3" spans="1:12" ht="28" x14ac:dyDescent="0.4">
      <c r="A3" s="14" t="s">
        <v>31</v>
      </c>
      <c r="B3" s="15">
        <v>63</v>
      </c>
      <c r="C3" s="15">
        <v>125</v>
      </c>
      <c r="D3" s="15">
        <v>250</v>
      </c>
      <c r="E3" s="15">
        <v>500</v>
      </c>
      <c r="F3" s="15">
        <v>1000</v>
      </c>
      <c r="G3" s="15">
        <v>2000</v>
      </c>
      <c r="H3" s="15">
        <v>4000</v>
      </c>
      <c r="I3" s="15">
        <v>8000</v>
      </c>
      <c r="J3" s="16" t="s">
        <v>29</v>
      </c>
      <c r="K3" s="17"/>
      <c r="L3" s="13"/>
    </row>
    <row r="4" spans="1:12" x14ac:dyDescent="0.25">
      <c r="A4" s="18"/>
      <c r="B4" s="19"/>
      <c r="C4" s="19"/>
      <c r="D4" s="19"/>
      <c r="E4" s="19"/>
      <c r="F4" s="19"/>
      <c r="G4" s="19"/>
      <c r="H4" s="19"/>
      <c r="I4" s="19"/>
      <c r="J4" s="20"/>
      <c r="K4" s="17"/>
      <c r="L4" s="13"/>
    </row>
    <row r="5" spans="1:12" ht="13" x14ac:dyDescent="0.3">
      <c r="A5" s="21" t="s">
        <v>11</v>
      </c>
      <c r="B5" s="19"/>
      <c r="C5" s="19"/>
      <c r="D5" s="19"/>
      <c r="E5" s="19"/>
      <c r="F5" s="19"/>
      <c r="G5" s="19"/>
      <c r="H5" s="19"/>
      <c r="I5" s="19"/>
      <c r="J5" s="20"/>
      <c r="K5" s="17"/>
      <c r="L5" s="13"/>
    </row>
    <row r="6" spans="1:12" ht="13" x14ac:dyDescent="0.3">
      <c r="A6" s="21" t="s">
        <v>32</v>
      </c>
      <c r="B6" s="11"/>
      <c r="C6" s="11"/>
      <c r="D6" s="11"/>
      <c r="E6" s="11"/>
      <c r="F6" s="11"/>
      <c r="G6" s="11"/>
      <c r="H6" s="11"/>
      <c r="I6" s="11"/>
      <c r="J6" s="20"/>
      <c r="K6" s="17"/>
      <c r="L6" s="13"/>
    </row>
    <row r="7" spans="1:12" ht="13" x14ac:dyDescent="0.3">
      <c r="A7" s="21" t="s">
        <v>30</v>
      </c>
      <c r="B7" s="11"/>
      <c r="C7" s="11"/>
      <c r="D7" s="11"/>
      <c r="E7" s="11"/>
      <c r="F7" s="11"/>
      <c r="G7" s="11"/>
      <c r="H7" s="11"/>
      <c r="I7" s="11"/>
      <c r="J7" s="20"/>
      <c r="K7" s="17"/>
      <c r="L7" s="13"/>
    </row>
    <row r="8" spans="1:12" x14ac:dyDescent="0.25">
      <c r="A8" s="18"/>
      <c r="B8" s="19"/>
      <c r="C8" s="19"/>
      <c r="D8" s="19"/>
      <c r="E8" s="19"/>
      <c r="F8" s="19"/>
      <c r="G8" s="19"/>
      <c r="H8" s="19"/>
      <c r="I8" s="19"/>
      <c r="J8" s="20"/>
      <c r="K8" s="17"/>
      <c r="L8" s="13"/>
    </row>
    <row r="9" spans="1:12" ht="15" x14ac:dyDescent="0.4">
      <c r="A9" s="21" t="s">
        <v>33</v>
      </c>
      <c r="B9" s="11"/>
      <c r="C9" s="11"/>
      <c r="D9" s="11"/>
      <c r="E9" s="11"/>
      <c r="F9" s="11"/>
      <c r="G9" s="11"/>
      <c r="H9" s="11"/>
      <c r="I9" s="11"/>
      <c r="J9" s="12" t="str">
        <f>IF('met. pasm oktawowych63'!F9="","",10*LOG(SUM(obliczenia!C4:J4)))</f>
        <v/>
      </c>
      <c r="K9" s="17"/>
      <c r="L9" s="13"/>
    </row>
    <row r="10" spans="1:12" x14ac:dyDescent="0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17"/>
      <c r="L10" s="13"/>
    </row>
    <row r="11" spans="1:12" ht="12.75" hidden="1" customHeight="1" x14ac:dyDescent="0.25">
      <c r="I11" s="20"/>
      <c r="J11" s="20"/>
      <c r="K11" s="17"/>
      <c r="L11" s="13"/>
    </row>
    <row r="12" spans="1:12" hidden="1" x14ac:dyDescent="0.25">
      <c r="I12" s="22"/>
      <c r="J12" s="22"/>
      <c r="K12" s="23"/>
      <c r="L12" s="13"/>
    </row>
    <row r="13" spans="1:12" ht="21.75" hidden="1" customHeight="1" x14ac:dyDescent="0.25">
      <c r="A13" s="75" t="s">
        <v>4</v>
      </c>
      <c r="B13" s="24"/>
      <c r="C13" s="24"/>
      <c r="D13" s="24"/>
      <c r="E13" s="24"/>
      <c r="F13" s="25"/>
      <c r="G13" s="25"/>
      <c r="H13" s="25"/>
      <c r="I13" s="25"/>
      <c r="J13" s="25"/>
      <c r="K13" s="26"/>
      <c r="L13" s="13"/>
    </row>
    <row r="14" spans="1:12" hidden="1" x14ac:dyDescent="0.25">
      <c r="A14" s="75"/>
      <c r="B14" s="7" t="str">
        <f>IF(obliczenia!L9=0,"",ROUND(10*LOG(SUM(obliczenia!C2:J2)),0))</f>
        <v/>
      </c>
      <c r="C14" s="7" t="str">
        <f>HML!D11</f>
        <v>dB</v>
      </c>
      <c r="D14" s="7"/>
      <c r="E14" s="7"/>
      <c r="F14" s="7"/>
      <c r="G14" s="7"/>
      <c r="H14" s="7"/>
      <c r="I14" s="7"/>
      <c r="J14" s="7"/>
      <c r="K14" s="27"/>
      <c r="L14" s="13"/>
    </row>
    <row r="15" spans="1:12" hidden="1" x14ac:dyDescent="0.25">
      <c r="L15" s="13"/>
    </row>
    <row r="16" spans="1:12" ht="39.75" customHeight="1" x14ac:dyDescent="0.25">
      <c r="A16" s="59" t="str">
        <f>HML!B13</f>
        <v>Wyliczony poziom hałasu pod ochroną słuchu wg  PN-EN 458:2006:</v>
      </c>
      <c r="B16" s="10" t="str">
        <f>IF(B14="","",B14+0)</f>
        <v/>
      </c>
      <c r="C16" s="68" t="s">
        <v>36</v>
      </c>
      <c r="D16" s="69"/>
      <c r="E16" s="70" t="s">
        <v>41</v>
      </c>
      <c r="F16" s="71"/>
      <c r="G16" s="71"/>
      <c r="H16" s="71"/>
      <c r="I16" s="71"/>
      <c r="J16" s="71"/>
      <c r="K16" s="29"/>
      <c r="L16" s="13"/>
    </row>
    <row r="17" spans="1:13" x14ac:dyDescent="0.25">
      <c r="E17" s="30" t="s">
        <v>39</v>
      </c>
      <c r="F17" s="30"/>
      <c r="G17" s="30" t="s">
        <v>42</v>
      </c>
      <c r="H17" s="30"/>
      <c r="I17" s="30"/>
      <c r="J17" s="30"/>
      <c r="K17" s="29"/>
      <c r="L17" s="13"/>
    </row>
    <row r="18" spans="1:13" x14ac:dyDescent="0.25">
      <c r="E18" s="58" t="s">
        <v>34</v>
      </c>
      <c r="F18" s="58"/>
      <c r="G18" s="58" t="s">
        <v>43</v>
      </c>
      <c r="H18" s="58"/>
      <c r="I18" s="58"/>
      <c r="J18" s="58"/>
      <c r="K18" s="29"/>
      <c r="L18" s="13"/>
    </row>
    <row r="19" spans="1:13" ht="16.5" customHeight="1" x14ac:dyDescent="0.25">
      <c r="A19" s="72" t="s">
        <v>48</v>
      </c>
      <c r="B19" s="72"/>
      <c r="C19" s="72"/>
      <c r="D19" s="32"/>
      <c r="E19" s="33" t="s">
        <v>37</v>
      </c>
      <c r="F19" s="33"/>
      <c r="G19" s="33" t="s">
        <v>44</v>
      </c>
      <c r="H19" s="33"/>
      <c r="I19" s="33"/>
      <c r="J19" s="33"/>
      <c r="K19" s="29"/>
      <c r="L19" s="13"/>
    </row>
    <row r="20" spans="1:13" ht="15" customHeight="1" x14ac:dyDescent="0.25">
      <c r="A20" s="82" t="s">
        <v>46</v>
      </c>
      <c r="B20" s="82"/>
      <c r="C20" s="82"/>
      <c r="D20" s="34"/>
      <c r="E20" s="58" t="s">
        <v>38</v>
      </c>
      <c r="F20" s="58"/>
      <c r="G20" s="58" t="s">
        <v>43</v>
      </c>
      <c r="H20" s="58"/>
      <c r="I20" s="58"/>
      <c r="J20" s="58"/>
      <c r="K20" s="29"/>
      <c r="L20" s="13"/>
    </row>
    <row r="21" spans="1:13" ht="12.75" customHeight="1" x14ac:dyDescent="0.25">
      <c r="A21" s="85"/>
      <c r="B21" s="85"/>
      <c r="C21" s="85"/>
      <c r="E21" s="30" t="s">
        <v>40</v>
      </c>
      <c r="F21" s="30"/>
      <c r="G21" s="30" t="s">
        <v>45</v>
      </c>
      <c r="H21" s="30"/>
      <c r="I21" s="30"/>
      <c r="J21" s="30"/>
      <c r="K21" s="13"/>
      <c r="L21" s="13"/>
    </row>
    <row r="22" spans="1:13" ht="12.75" customHeight="1" x14ac:dyDescent="0.25">
      <c r="A22" s="83" t="s">
        <v>26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</row>
    <row r="23" spans="1:13" ht="12.75" customHeight="1" x14ac:dyDescent="0.2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1:13" x14ac:dyDescent="0.2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1:13" ht="13" x14ac:dyDescent="0.3">
      <c r="A25" s="35" t="s">
        <v>18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24" customHeight="1" x14ac:dyDescent="0.25">
      <c r="A26" s="84" t="s">
        <v>19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</row>
    <row r="27" spans="1:13" x14ac:dyDescent="0.25">
      <c r="A27" s="36" t="s">
        <v>20</v>
      </c>
      <c r="B27" s="36"/>
      <c r="C27" s="37"/>
      <c r="D27" s="37"/>
      <c r="E27" s="37"/>
      <c r="F27" s="37"/>
      <c r="G27" s="37"/>
      <c r="H27" s="37"/>
      <c r="I27" s="37"/>
      <c r="J27" s="37"/>
      <c r="K27" s="37"/>
    </row>
  </sheetData>
  <sheetProtection password="EC52" sheet="1" objects="1" scenarios="1" selectLockedCells="1"/>
  <mergeCells count="11">
    <mergeCell ref="A20:C20"/>
    <mergeCell ref="A22:L24"/>
    <mergeCell ref="A26:L26"/>
    <mergeCell ref="A21:C21"/>
    <mergeCell ref="C16:D16"/>
    <mergeCell ref="E16:J16"/>
    <mergeCell ref="A19:C19"/>
    <mergeCell ref="D1:K2"/>
    <mergeCell ref="A13:A14"/>
    <mergeCell ref="A1:C1"/>
    <mergeCell ref="A2:C2"/>
  </mergeCells>
  <phoneticPr fontId="7" type="noConversion"/>
  <conditionalFormatting sqref="B16">
    <cfRule type="cellIs" dxfId="11" priority="1" stopIfTrue="1" operator="greaterThanOrEqual">
      <formula>85</formula>
    </cfRule>
    <cfRule type="cellIs" dxfId="10" priority="2" stopIfTrue="1" operator="lessThanOrEqual">
      <formula>70</formula>
    </cfRule>
    <cfRule type="cellIs" dxfId="9" priority="3" stopIfTrue="1" operator="between">
      <formula>85</formula>
      <formula>70</formula>
    </cfRule>
  </conditionalFormatting>
  <dataValidations count="3">
    <dataValidation allowBlank="1" sqref="B25:C25">
      <formula1>0</formula1>
      <formula2>0</formula2>
    </dataValidation>
    <dataValidation type="decimal" operator="greaterThan" allowBlank="1" showErrorMessage="1" errorTitle="Input Error" error="Enter a value greater than 0" sqref="B6:I6 B9:I9">
      <formula1>0</formula1>
      <formula2>0</formula2>
    </dataValidation>
    <dataValidation type="decimal" operator="greaterThanOrEqual" allowBlank="1" showErrorMessage="1" errorTitle="Input Error" error="Enter a value greater than or equal to 0" sqref="B7:I7">
      <formula1>0</formula1>
      <formula2>0</formula2>
    </dataValidation>
  </dataValidations>
  <pageMargins left="0.74791666666666667" right="0.74791666666666667" top="0.98402777777777783" bottom="0.98402777777777783" header="0.51180555555555562" footer="0.51180555555555562"/>
  <pageSetup paperSize="9" scale="95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7"/>
  <sheetViews>
    <sheetView zoomScaleNormal="100" workbookViewId="0">
      <selection activeCell="C7" sqref="C7"/>
    </sheetView>
  </sheetViews>
  <sheetFormatPr defaultColWidth="9.1796875" defaultRowHeight="12.5" x14ac:dyDescent="0.25"/>
  <cols>
    <col min="1" max="1" width="37.54296875" style="6" customWidth="1"/>
    <col min="2" max="2" width="9.1796875" style="6"/>
    <col min="3" max="3" width="9.453125" style="6" customWidth="1"/>
    <col min="4" max="9" width="9.1796875" style="6"/>
    <col min="10" max="10" width="15.7265625" style="6" customWidth="1"/>
    <col min="11" max="11" width="2.81640625" style="6" customWidth="1"/>
    <col min="12" max="16384" width="9.1796875" style="6"/>
  </cols>
  <sheetData>
    <row r="1" spans="1:12" ht="37.5" customHeight="1" x14ac:dyDescent="0.25">
      <c r="A1" s="76" t="s">
        <v>27</v>
      </c>
      <c r="B1" s="77"/>
      <c r="C1" s="78"/>
      <c r="D1" s="73" t="s">
        <v>47</v>
      </c>
      <c r="E1" s="73"/>
      <c r="F1" s="73"/>
      <c r="G1" s="73"/>
      <c r="H1" s="73"/>
      <c r="I1" s="73"/>
      <c r="J1" s="73"/>
      <c r="K1" s="73"/>
      <c r="L1" s="13"/>
    </row>
    <row r="2" spans="1:12" ht="39" customHeight="1" x14ac:dyDescent="0.25">
      <c r="A2" s="79" t="s">
        <v>28</v>
      </c>
      <c r="B2" s="80"/>
      <c r="C2" s="81"/>
      <c r="D2" s="74"/>
      <c r="E2" s="74"/>
      <c r="F2" s="74"/>
      <c r="G2" s="74"/>
      <c r="H2" s="74"/>
      <c r="I2" s="74"/>
      <c r="J2" s="74"/>
      <c r="K2" s="74"/>
      <c r="L2" s="13"/>
    </row>
    <row r="3" spans="1:12" ht="28" x14ac:dyDescent="0.4">
      <c r="A3" s="14" t="s">
        <v>31</v>
      </c>
      <c r="B3" s="15">
        <v>63</v>
      </c>
      <c r="C3" s="15">
        <v>125</v>
      </c>
      <c r="D3" s="15">
        <v>250</v>
      </c>
      <c r="E3" s="15">
        <v>500</v>
      </c>
      <c r="F3" s="15">
        <v>1000</v>
      </c>
      <c r="G3" s="15">
        <v>2000</v>
      </c>
      <c r="H3" s="15">
        <v>4000</v>
      </c>
      <c r="I3" s="15">
        <v>8000</v>
      </c>
      <c r="J3" s="16" t="s">
        <v>29</v>
      </c>
      <c r="K3" s="17"/>
      <c r="L3" s="13"/>
    </row>
    <row r="4" spans="1:12" x14ac:dyDescent="0.25">
      <c r="A4" s="18"/>
      <c r="B4" s="19"/>
      <c r="C4" s="19"/>
      <c r="D4" s="19"/>
      <c r="E4" s="19"/>
      <c r="F4" s="19"/>
      <c r="G4" s="19"/>
      <c r="H4" s="19"/>
      <c r="I4" s="19"/>
      <c r="J4" s="20"/>
      <c r="K4" s="17"/>
      <c r="L4" s="13"/>
    </row>
    <row r="5" spans="1:12" ht="13" x14ac:dyDescent="0.3">
      <c r="A5" s="21" t="s">
        <v>11</v>
      </c>
      <c r="B5" s="19"/>
      <c r="C5" s="19"/>
      <c r="D5" s="19"/>
      <c r="E5" s="19"/>
      <c r="F5" s="19"/>
      <c r="G5" s="19"/>
      <c r="H5" s="19"/>
      <c r="I5" s="19"/>
      <c r="J5" s="20"/>
      <c r="K5" s="17"/>
      <c r="L5" s="13"/>
    </row>
    <row r="6" spans="1:12" ht="13" x14ac:dyDescent="0.3">
      <c r="A6" s="21" t="s">
        <v>32</v>
      </c>
      <c r="B6" s="60"/>
      <c r="C6" s="11"/>
      <c r="D6" s="11"/>
      <c r="E6" s="11"/>
      <c r="F6" s="11"/>
      <c r="G6" s="11"/>
      <c r="H6" s="11"/>
      <c r="I6" s="11"/>
      <c r="J6" s="20"/>
      <c r="K6" s="17"/>
      <c r="L6" s="13"/>
    </row>
    <row r="7" spans="1:12" ht="13" x14ac:dyDescent="0.3">
      <c r="A7" s="21" t="s">
        <v>30</v>
      </c>
      <c r="B7" s="60"/>
      <c r="C7" s="11"/>
      <c r="D7" s="11"/>
      <c r="E7" s="11"/>
      <c r="F7" s="11"/>
      <c r="G7" s="11"/>
      <c r="H7" s="11"/>
      <c r="I7" s="11"/>
      <c r="J7" s="20"/>
      <c r="K7" s="17"/>
      <c r="L7" s="13"/>
    </row>
    <row r="8" spans="1:12" x14ac:dyDescent="0.25">
      <c r="A8" s="18"/>
      <c r="B8" s="19"/>
      <c r="C8" s="19"/>
      <c r="D8" s="19"/>
      <c r="E8" s="19"/>
      <c r="F8" s="19"/>
      <c r="G8" s="19"/>
      <c r="H8" s="19"/>
      <c r="I8" s="19"/>
      <c r="J8" s="20"/>
      <c r="K8" s="17"/>
      <c r="L8" s="13"/>
    </row>
    <row r="9" spans="1:12" ht="15" x14ac:dyDescent="0.4">
      <c r="A9" s="21" t="s">
        <v>33</v>
      </c>
      <c r="B9" s="60"/>
      <c r="C9" s="11"/>
      <c r="D9" s="11"/>
      <c r="E9" s="11"/>
      <c r="F9" s="11"/>
      <c r="G9" s="11"/>
      <c r="H9" s="11"/>
      <c r="I9" s="11"/>
      <c r="J9" s="12" t="str">
        <f>IF('met. pasm oktawowych125'!F9="","",10*LOG(SUM(obliczenia125!C4:J4)))</f>
        <v/>
      </c>
      <c r="K9" s="17"/>
      <c r="L9" s="13"/>
    </row>
    <row r="10" spans="1:12" x14ac:dyDescent="0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17"/>
      <c r="L10" s="13"/>
    </row>
    <row r="11" spans="1:12" ht="12.75" hidden="1" customHeight="1" x14ac:dyDescent="0.25">
      <c r="I11" s="20"/>
      <c r="J11" s="20"/>
      <c r="K11" s="17"/>
      <c r="L11" s="13"/>
    </row>
    <row r="12" spans="1:12" hidden="1" x14ac:dyDescent="0.25">
      <c r="I12" s="22"/>
      <c r="J12" s="22"/>
      <c r="K12" s="23"/>
      <c r="L12" s="13"/>
    </row>
    <row r="13" spans="1:12" ht="21.75" hidden="1" customHeight="1" x14ac:dyDescent="0.25">
      <c r="A13" s="75" t="s">
        <v>4</v>
      </c>
      <c r="B13" s="24"/>
      <c r="C13" s="24"/>
      <c r="D13" s="24"/>
      <c r="E13" s="24"/>
      <c r="F13" s="25"/>
      <c r="G13" s="25"/>
      <c r="H13" s="25"/>
      <c r="I13" s="25"/>
      <c r="J13" s="25"/>
      <c r="K13" s="26"/>
      <c r="L13" s="13"/>
    </row>
    <row r="14" spans="1:12" hidden="1" x14ac:dyDescent="0.25">
      <c r="A14" s="75"/>
      <c r="B14" s="7" t="str">
        <f>IF(obliczenia125!L9=0,"",ROUND(10*LOG(SUM(obliczenia125!C2:J2)),0))</f>
        <v/>
      </c>
      <c r="C14" s="7" t="str">
        <f>HML!D11</f>
        <v>dB</v>
      </c>
      <c r="D14" s="7"/>
      <c r="E14" s="7"/>
      <c r="F14" s="7"/>
      <c r="G14" s="7"/>
      <c r="H14" s="7"/>
      <c r="I14" s="7"/>
      <c r="J14" s="7"/>
      <c r="K14" s="27"/>
      <c r="L14" s="13"/>
    </row>
    <row r="15" spans="1:12" hidden="1" x14ac:dyDescent="0.25">
      <c r="L15" s="13"/>
    </row>
    <row r="16" spans="1:12" ht="39.75" customHeight="1" x14ac:dyDescent="0.25">
      <c r="A16" s="59" t="str">
        <f>HML!B13</f>
        <v>Wyliczony poziom hałasu pod ochroną słuchu wg  PN-EN 458:2006:</v>
      </c>
      <c r="B16" s="10" t="str">
        <f>IF(B14="","",B14+0)</f>
        <v/>
      </c>
      <c r="C16" s="68" t="s">
        <v>36</v>
      </c>
      <c r="D16" s="69"/>
      <c r="E16" s="70" t="s">
        <v>41</v>
      </c>
      <c r="F16" s="71"/>
      <c r="G16" s="71"/>
      <c r="H16" s="71"/>
      <c r="I16" s="71"/>
      <c r="J16" s="71"/>
      <c r="K16" s="29"/>
      <c r="L16" s="13"/>
    </row>
    <row r="17" spans="1:13" x14ac:dyDescent="0.25">
      <c r="E17" s="30" t="s">
        <v>39</v>
      </c>
      <c r="F17" s="30"/>
      <c r="G17" s="30" t="s">
        <v>42</v>
      </c>
      <c r="H17" s="30"/>
      <c r="I17" s="30"/>
      <c r="J17" s="30"/>
      <c r="K17" s="29"/>
      <c r="L17" s="13"/>
    </row>
    <row r="18" spans="1:13" x14ac:dyDescent="0.25">
      <c r="E18" s="58" t="s">
        <v>34</v>
      </c>
      <c r="F18" s="58"/>
      <c r="G18" s="58" t="s">
        <v>43</v>
      </c>
      <c r="H18" s="58"/>
      <c r="I18" s="58"/>
      <c r="J18" s="58"/>
      <c r="K18" s="29"/>
      <c r="L18" s="13"/>
    </row>
    <row r="19" spans="1:13" ht="16.5" customHeight="1" x14ac:dyDescent="0.25">
      <c r="A19" s="72" t="s">
        <v>48</v>
      </c>
      <c r="B19" s="72"/>
      <c r="C19" s="72"/>
      <c r="D19" s="32"/>
      <c r="E19" s="33" t="s">
        <v>37</v>
      </c>
      <c r="F19" s="33"/>
      <c r="G19" s="33" t="s">
        <v>44</v>
      </c>
      <c r="H19" s="33"/>
      <c r="I19" s="33"/>
      <c r="J19" s="33"/>
      <c r="K19" s="29"/>
      <c r="L19" s="13"/>
    </row>
    <row r="20" spans="1:13" ht="15" customHeight="1" x14ac:dyDescent="0.25">
      <c r="A20" s="82" t="s">
        <v>46</v>
      </c>
      <c r="B20" s="82"/>
      <c r="C20" s="82"/>
      <c r="D20" s="34"/>
      <c r="E20" s="58" t="s">
        <v>38</v>
      </c>
      <c r="F20" s="58"/>
      <c r="G20" s="58" t="s">
        <v>43</v>
      </c>
      <c r="H20" s="58"/>
      <c r="I20" s="58"/>
      <c r="J20" s="58"/>
      <c r="K20" s="29"/>
      <c r="L20" s="13"/>
    </row>
    <row r="21" spans="1:13" ht="12.75" customHeight="1" x14ac:dyDescent="0.25">
      <c r="A21" s="85"/>
      <c r="B21" s="85"/>
      <c r="C21" s="85"/>
      <c r="E21" s="30" t="s">
        <v>40</v>
      </c>
      <c r="F21" s="30"/>
      <c r="G21" s="30" t="s">
        <v>45</v>
      </c>
      <c r="H21" s="30"/>
      <c r="I21" s="30"/>
      <c r="J21" s="30"/>
      <c r="K21" s="13"/>
      <c r="L21" s="13"/>
    </row>
    <row r="22" spans="1:13" ht="12.75" customHeight="1" x14ac:dyDescent="0.25">
      <c r="A22" s="83" t="s">
        <v>26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</row>
    <row r="23" spans="1:13" ht="12.75" customHeight="1" x14ac:dyDescent="0.2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1:13" x14ac:dyDescent="0.2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1:13" ht="13" x14ac:dyDescent="0.3">
      <c r="A25" s="35" t="s">
        <v>18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24" customHeight="1" x14ac:dyDescent="0.25">
      <c r="A26" s="84" t="s">
        <v>19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</row>
    <row r="27" spans="1:13" x14ac:dyDescent="0.25">
      <c r="A27" s="36" t="s">
        <v>20</v>
      </c>
      <c r="B27" s="36"/>
      <c r="C27" s="37"/>
      <c r="D27" s="37"/>
      <c r="E27" s="37"/>
      <c r="F27" s="37"/>
      <c r="G27" s="37"/>
      <c r="H27" s="37"/>
      <c r="I27" s="37"/>
      <c r="J27" s="37"/>
      <c r="K27" s="37"/>
    </row>
  </sheetData>
  <sheetProtection password="EC52" sheet="1" objects="1" scenarios="1" selectLockedCells="1"/>
  <mergeCells count="11">
    <mergeCell ref="D1:K2"/>
    <mergeCell ref="A13:A14"/>
    <mergeCell ref="A1:C1"/>
    <mergeCell ref="A2:C2"/>
    <mergeCell ref="A20:C20"/>
    <mergeCell ref="A22:L24"/>
    <mergeCell ref="A26:L26"/>
    <mergeCell ref="A21:C21"/>
    <mergeCell ref="C16:D16"/>
    <mergeCell ref="E16:J16"/>
    <mergeCell ref="A19:C19"/>
  </mergeCells>
  <phoneticPr fontId="7" type="noConversion"/>
  <conditionalFormatting sqref="B16">
    <cfRule type="cellIs" dxfId="8" priority="1" stopIfTrue="1" operator="greaterThanOrEqual">
      <formula>85</formula>
    </cfRule>
    <cfRule type="cellIs" dxfId="7" priority="2" stopIfTrue="1" operator="lessThanOrEqual">
      <formula>70</formula>
    </cfRule>
    <cfRule type="cellIs" dxfId="6" priority="3" stopIfTrue="1" operator="between">
      <formula>85</formula>
      <formula>70</formula>
    </cfRule>
  </conditionalFormatting>
  <dataValidations count="3">
    <dataValidation allowBlank="1" sqref="B25:C25">
      <formula1>0</formula1>
      <formula2>0</formula2>
    </dataValidation>
    <dataValidation type="decimal" operator="greaterThan" allowBlank="1" showErrorMessage="1" errorTitle="Input Error" error="Enter a value greater than 0" sqref="B6:I6 B9:I9">
      <formula1>0</formula1>
      <formula2>0</formula2>
    </dataValidation>
    <dataValidation type="decimal" operator="greaterThanOrEqual" allowBlank="1" showErrorMessage="1" errorTitle="Input Error" error="Enter a value greater than or equal to 0" sqref="B7:I7">
      <formula1>0</formula1>
      <formula2>0</formula2>
    </dataValidation>
  </dataValidations>
  <pageMargins left="0.74791666666666667" right="0.74791666666666667" top="0.98402777777777783" bottom="0.98402777777777783" header="0.51180555555555562" footer="0.51180555555555562"/>
  <pageSetup paperSize="9" scale="95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54"/>
  <sheetViews>
    <sheetView zoomScaleNormal="100" workbookViewId="0">
      <selection activeCell="E5" sqref="E5"/>
    </sheetView>
  </sheetViews>
  <sheetFormatPr defaultColWidth="9.1796875" defaultRowHeight="12.5" x14ac:dyDescent="0.25"/>
  <cols>
    <col min="1" max="1" width="16" style="6" customWidth="1"/>
    <col min="2" max="2" width="34.7265625" style="6" customWidth="1"/>
    <col min="3" max="4" width="15" style="6" customWidth="1"/>
    <col min="5" max="5" width="16.1796875" style="6" customWidth="1"/>
    <col min="6" max="6" width="26" style="6" customWidth="1"/>
    <col min="7" max="7" width="12.7265625" style="6" customWidth="1"/>
    <col min="8" max="8" width="0.26953125" style="6" customWidth="1"/>
    <col min="9" max="9" width="0.7265625" style="6" customWidth="1"/>
    <col min="10" max="11" width="12.7265625" style="6" hidden="1" customWidth="1"/>
    <col min="12" max="13" width="9.1796875" style="6" hidden="1" customWidth="1"/>
    <col min="14" max="16384" width="9.1796875" style="6"/>
  </cols>
  <sheetData>
    <row r="1" spans="2:12" ht="23.25" customHeight="1" x14ac:dyDescent="0.35">
      <c r="B1" s="38" t="s">
        <v>12</v>
      </c>
      <c r="C1" s="39" t="s">
        <v>16</v>
      </c>
      <c r="D1" s="40"/>
      <c r="E1" s="40"/>
      <c r="F1" s="41"/>
      <c r="G1" s="13"/>
      <c r="H1" s="13"/>
    </row>
    <row r="2" spans="2:12" ht="13" x14ac:dyDescent="0.3">
      <c r="B2" s="42" t="s">
        <v>13</v>
      </c>
      <c r="C2" s="20"/>
      <c r="D2" s="20"/>
      <c r="E2" s="20"/>
      <c r="F2" s="17"/>
      <c r="G2" s="13"/>
      <c r="H2" s="13"/>
    </row>
    <row r="3" spans="2:12" x14ac:dyDescent="0.25">
      <c r="B3" s="18"/>
      <c r="C3" s="20"/>
      <c r="D3" s="20"/>
      <c r="E3" s="20"/>
      <c r="F3" s="17"/>
      <c r="G3" s="13"/>
      <c r="H3" s="13"/>
    </row>
    <row r="4" spans="2:12" ht="13" x14ac:dyDescent="0.3">
      <c r="B4" s="21" t="s">
        <v>11</v>
      </c>
      <c r="C4" s="15" t="s">
        <v>0</v>
      </c>
      <c r="D4" s="15" t="s">
        <v>1</v>
      </c>
      <c r="E4" s="15" t="s">
        <v>2</v>
      </c>
      <c r="F4" s="17"/>
      <c r="G4" s="13"/>
      <c r="H4" s="13"/>
    </row>
    <row r="5" spans="2:12" x14ac:dyDescent="0.25">
      <c r="B5" s="18"/>
      <c r="C5" s="11">
        <v>22</v>
      </c>
      <c r="D5" s="11">
        <v>10</v>
      </c>
      <c r="E5" s="11">
        <v>5</v>
      </c>
      <c r="F5" s="17"/>
      <c r="G5" s="13"/>
      <c r="H5" s="13"/>
    </row>
    <row r="6" spans="2:12" x14ac:dyDescent="0.25">
      <c r="B6" s="18"/>
      <c r="C6" s="20"/>
      <c r="D6" s="20"/>
      <c r="E6" s="20"/>
      <c r="F6" s="17"/>
      <c r="G6" s="13"/>
      <c r="H6" s="13"/>
    </row>
    <row r="7" spans="2:12" ht="13" x14ac:dyDescent="0.3">
      <c r="B7" s="21" t="s">
        <v>17</v>
      </c>
      <c r="C7" s="19"/>
      <c r="D7" s="19"/>
      <c r="E7" s="19"/>
      <c r="F7" s="17"/>
      <c r="G7" s="13"/>
      <c r="H7" s="13"/>
    </row>
    <row r="8" spans="2:12" ht="15" x14ac:dyDescent="0.4">
      <c r="B8" s="86" t="s">
        <v>14</v>
      </c>
      <c r="C8" s="86"/>
      <c r="D8" s="11">
        <v>88.3</v>
      </c>
      <c r="E8" s="44" t="s">
        <v>3</v>
      </c>
      <c r="F8" s="17"/>
      <c r="G8" s="13"/>
      <c r="H8" s="13"/>
    </row>
    <row r="9" spans="2:12" ht="15" x14ac:dyDescent="0.4">
      <c r="B9" s="86" t="s">
        <v>15</v>
      </c>
      <c r="C9" s="86"/>
      <c r="D9" s="11">
        <v>93.7</v>
      </c>
      <c r="E9" s="44" t="s">
        <v>3</v>
      </c>
      <c r="F9" s="17"/>
      <c r="G9" s="13"/>
      <c r="H9" s="13"/>
    </row>
    <row r="10" spans="2:12" ht="21.75" hidden="1" customHeight="1" x14ac:dyDescent="0.25">
      <c r="B10" s="87" t="s">
        <v>25</v>
      </c>
      <c r="C10" s="20"/>
      <c r="D10" s="20"/>
      <c r="E10" s="20"/>
      <c r="F10" s="17"/>
    </row>
    <row r="11" spans="2:12" ht="42" hidden="1" customHeight="1" x14ac:dyDescent="0.25">
      <c r="B11" s="87"/>
      <c r="C11" s="9">
        <f>IF(obliczenia!D25=0,"",ROUND(D8-obliczenia!C16,0))</f>
        <v>80</v>
      </c>
      <c r="D11" s="9" t="s">
        <v>3</v>
      </c>
      <c r="E11" s="9"/>
      <c r="F11" s="45"/>
    </row>
    <row r="12" spans="2:12" hidden="1" x14ac:dyDescent="0.25"/>
    <row r="13" spans="2:12" ht="39.75" customHeight="1" x14ac:dyDescent="0.25">
      <c r="B13" s="28" t="s">
        <v>35</v>
      </c>
      <c r="C13" s="10">
        <f>IF(C11="","",C11+0)</f>
        <v>80</v>
      </c>
      <c r="D13" s="46" t="s">
        <v>36</v>
      </c>
      <c r="E13" s="13"/>
      <c r="F13" s="13"/>
      <c r="G13" s="13"/>
      <c r="H13" s="13"/>
    </row>
    <row r="14" spans="2:12" s="47" customFormat="1" ht="12.75" customHeight="1" x14ac:dyDescent="0.25">
      <c r="E14" s="70" t="s">
        <v>41</v>
      </c>
      <c r="F14" s="71"/>
      <c r="G14" s="71"/>
      <c r="H14" s="71"/>
      <c r="I14" s="48"/>
      <c r="J14" s="48"/>
    </row>
    <row r="15" spans="2:12" ht="12.75" customHeight="1" x14ac:dyDescent="0.25">
      <c r="E15" s="30" t="s">
        <v>39</v>
      </c>
      <c r="F15" s="30" t="s">
        <v>42</v>
      </c>
      <c r="G15" s="30"/>
      <c r="H15" s="30"/>
      <c r="J15" s="30"/>
      <c r="K15" s="29"/>
      <c r="L15" s="13"/>
    </row>
    <row r="16" spans="2:12" x14ac:dyDescent="0.25">
      <c r="E16" s="58" t="s">
        <v>34</v>
      </c>
      <c r="F16" s="58" t="s">
        <v>43</v>
      </c>
      <c r="G16" s="58"/>
      <c r="H16" s="58"/>
      <c r="J16" s="31"/>
      <c r="K16" s="29"/>
      <c r="L16" s="13"/>
    </row>
    <row r="17" spans="1:13" ht="13" x14ac:dyDescent="0.25">
      <c r="A17" s="72" t="s">
        <v>48</v>
      </c>
      <c r="B17" s="72"/>
      <c r="C17" s="72"/>
      <c r="D17" s="32"/>
      <c r="E17" s="33" t="s">
        <v>37</v>
      </c>
      <c r="F17" s="33" t="s">
        <v>44</v>
      </c>
      <c r="G17" s="33"/>
      <c r="H17" s="33"/>
      <c r="J17" s="33"/>
      <c r="K17" s="29"/>
      <c r="L17" s="13"/>
    </row>
    <row r="18" spans="1:13" ht="13" x14ac:dyDescent="0.25">
      <c r="A18" s="82" t="s">
        <v>46</v>
      </c>
      <c r="B18" s="82"/>
      <c r="C18" s="82"/>
      <c r="D18" s="34"/>
      <c r="E18" s="58" t="s">
        <v>38</v>
      </c>
      <c r="F18" s="58" t="s">
        <v>43</v>
      </c>
      <c r="G18" s="58"/>
      <c r="H18" s="58"/>
      <c r="J18" s="31"/>
      <c r="K18" s="29"/>
      <c r="L18" s="13"/>
    </row>
    <row r="19" spans="1:13" ht="13" x14ac:dyDescent="0.25">
      <c r="A19" s="85"/>
      <c r="B19" s="85"/>
      <c r="C19" s="85"/>
      <c r="E19" s="30" t="s">
        <v>40</v>
      </c>
      <c r="F19" s="30" t="s">
        <v>45</v>
      </c>
      <c r="G19" s="30"/>
      <c r="H19" s="30"/>
      <c r="J19" s="30"/>
      <c r="K19" s="13"/>
      <c r="L19" s="13"/>
    </row>
    <row r="20" spans="1:13" ht="12.75" customHeight="1" x14ac:dyDescent="0.25">
      <c r="A20" s="83" t="s">
        <v>26</v>
      </c>
      <c r="B20" s="83"/>
      <c r="C20" s="83"/>
      <c r="D20" s="83"/>
      <c r="E20" s="83"/>
      <c r="F20" s="83"/>
      <c r="G20" s="83"/>
      <c r="H20" s="49"/>
      <c r="I20" s="49"/>
      <c r="J20" s="29"/>
      <c r="K20" s="29"/>
      <c r="L20" s="29"/>
    </row>
    <row r="21" spans="1:13" x14ac:dyDescent="0.25">
      <c r="A21" s="83"/>
      <c r="B21" s="83"/>
      <c r="C21" s="83"/>
      <c r="D21" s="83"/>
      <c r="E21" s="83"/>
      <c r="F21" s="83"/>
      <c r="G21" s="83"/>
      <c r="H21" s="49"/>
      <c r="I21" s="49"/>
      <c r="J21" s="29"/>
      <c r="K21" s="29"/>
      <c r="L21" s="29"/>
    </row>
    <row r="22" spans="1:13" ht="12.75" customHeight="1" x14ac:dyDescent="0.25">
      <c r="A22" s="83"/>
      <c r="B22" s="83"/>
      <c r="C22" s="83"/>
      <c r="D22" s="83"/>
      <c r="E22" s="83"/>
      <c r="F22" s="83"/>
      <c r="G22" s="83"/>
      <c r="H22" s="49"/>
      <c r="I22" s="49"/>
      <c r="J22" s="29"/>
      <c r="K22" s="29"/>
      <c r="L22" s="29"/>
    </row>
    <row r="23" spans="1:13" ht="13" x14ac:dyDescent="0.3">
      <c r="A23" s="35" t="s">
        <v>18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24" customHeight="1" x14ac:dyDescent="0.25">
      <c r="A24" s="84" t="s">
        <v>19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</row>
    <row r="25" spans="1:13" x14ac:dyDescent="0.25">
      <c r="A25" s="36" t="s">
        <v>20</v>
      </c>
      <c r="B25" s="36"/>
      <c r="C25" s="37"/>
      <c r="D25" s="37"/>
      <c r="E25" s="37"/>
      <c r="F25" s="37"/>
      <c r="G25" s="37"/>
      <c r="H25" s="37"/>
      <c r="I25" s="37"/>
      <c r="J25" s="37"/>
      <c r="K25" s="37"/>
    </row>
    <row r="26" spans="1:13" s="47" customFormat="1" x14ac:dyDescent="0.25"/>
    <row r="28" spans="1:13" x14ac:dyDescent="0.25">
      <c r="B28" s="50"/>
    </row>
    <row r="41" spans="2:2" x14ac:dyDescent="0.25">
      <c r="B41" s="50"/>
    </row>
    <row r="44" spans="2:2" ht="12.75" customHeight="1" x14ac:dyDescent="0.25"/>
    <row r="45" spans="2:2" ht="12.75" customHeight="1" x14ac:dyDescent="0.25"/>
    <row r="46" spans="2:2" ht="12.75" customHeight="1" x14ac:dyDescent="0.25"/>
    <row r="47" spans="2:2" ht="12.75" customHeight="1" x14ac:dyDescent="0.25"/>
    <row r="48" spans="2:2" ht="12.75" customHeight="1" x14ac:dyDescent="0.25"/>
    <row r="49" ht="14.25" customHeight="1" x14ac:dyDescent="0.25"/>
    <row r="50" ht="14.25" customHeight="1" x14ac:dyDescent="0.25"/>
    <row r="51" ht="12.75" customHeight="1" x14ac:dyDescent="0.25"/>
    <row r="52" ht="12.75" customHeight="1" x14ac:dyDescent="0.25"/>
    <row r="53" ht="12.75" customHeight="1" x14ac:dyDescent="0.25"/>
    <row r="54" ht="38.25" customHeight="1" x14ac:dyDescent="0.25"/>
  </sheetData>
  <sheetProtection password="EC52" sheet="1" objects="1" scenarios="1" selectLockedCells="1"/>
  <mergeCells count="9">
    <mergeCell ref="E14:H14"/>
    <mergeCell ref="A24:L24"/>
    <mergeCell ref="A17:C17"/>
    <mergeCell ref="B8:C8"/>
    <mergeCell ref="B9:C9"/>
    <mergeCell ref="B10:B11"/>
    <mergeCell ref="A18:C18"/>
    <mergeCell ref="A19:C19"/>
    <mergeCell ref="A20:G22"/>
  </mergeCells>
  <phoneticPr fontId="7" type="noConversion"/>
  <conditionalFormatting sqref="C13">
    <cfRule type="cellIs" dxfId="5" priority="1" stopIfTrue="1" operator="greaterThanOrEqual">
      <formula>85</formula>
    </cfRule>
    <cfRule type="cellIs" dxfId="4" priority="2" stopIfTrue="1" operator="lessThanOrEqual">
      <formula>70</formula>
    </cfRule>
    <cfRule type="cellIs" dxfId="3" priority="3" stopIfTrue="1" operator="between">
      <formula>85</formula>
      <formula>70</formula>
    </cfRule>
  </conditionalFormatting>
  <dataValidations count="2">
    <dataValidation type="decimal" operator="greaterThan" allowBlank="1" showErrorMessage="1" errorTitle="Input Error" error="Enter a value greater than 0" sqref="C5:E5 D8:D9">
      <formula1>0</formula1>
      <formula2>0</formula2>
    </dataValidation>
    <dataValidation allowBlank="1" sqref="B23:C23">
      <formula1>0</formula1>
      <formula2>0</formula2>
    </dataValidation>
  </dataValidations>
  <pageMargins left="0.74791666666666667" right="0.74791666666666667" top="0.98402777777777783" bottom="0.98402777777777783" header="0.51180555555555562" footer="0.51180555555555562"/>
  <pageSetup paperSize="9" scale="97" firstPageNumber="0" orientation="landscape" horizontalDpi="300" verticalDpi="300" r:id="rId1"/>
  <headerFooter alignWithMargins="0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abSelected="1" zoomScaleNormal="100" workbookViewId="0">
      <selection activeCell="C6" sqref="C6"/>
    </sheetView>
  </sheetViews>
  <sheetFormatPr defaultColWidth="9.1796875" defaultRowHeight="12.5" x14ac:dyDescent="0.25"/>
  <cols>
    <col min="1" max="1" width="16" style="6" customWidth="1"/>
    <col min="2" max="2" width="47.26953125" style="6" customWidth="1"/>
    <col min="3" max="3" width="9.1796875" style="6"/>
    <col min="4" max="4" width="12" style="6" customWidth="1"/>
    <col min="5" max="5" width="16.1796875" style="6" customWidth="1"/>
    <col min="6" max="6" width="9.1796875" style="6"/>
    <col min="7" max="7" width="18.26953125" style="6" customWidth="1"/>
    <col min="8" max="8" width="9.1796875" style="6"/>
    <col min="9" max="9" width="0" style="6" hidden="1" customWidth="1"/>
    <col min="10" max="12" width="0.1796875" style="6" customWidth="1"/>
    <col min="13" max="16384" width="9.1796875" style="6"/>
  </cols>
  <sheetData>
    <row r="2" spans="1:11" ht="23.25" customHeight="1" x14ac:dyDescent="0.25">
      <c r="B2" s="51" t="s">
        <v>21</v>
      </c>
      <c r="C2" s="88" t="s">
        <v>23</v>
      </c>
      <c r="D2" s="71"/>
      <c r="E2" s="71"/>
      <c r="F2" s="47"/>
    </row>
    <row r="3" spans="1:11" ht="13" x14ac:dyDescent="0.3">
      <c r="B3" s="42" t="s">
        <v>22</v>
      </c>
      <c r="C3" s="20"/>
      <c r="D3" s="20"/>
      <c r="E3" s="17"/>
      <c r="F3" s="52"/>
      <c r="G3" s="53"/>
    </row>
    <row r="4" spans="1:11" x14ac:dyDescent="0.25">
      <c r="B4" s="18"/>
      <c r="C4" s="20"/>
      <c r="D4" s="20"/>
      <c r="E4" s="17"/>
    </row>
    <row r="5" spans="1:11" ht="12.75" customHeight="1" x14ac:dyDescent="0.3">
      <c r="B5" s="21" t="s">
        <v>11</v>
      </c>
      <c r="C5" s="15"/>
      <c r="D5" s="15"/>
      <c r="E5" s="17"/>
    </row>
    <row r="6" spans="1:11" ht="13" x14ac:dyDescent="0.3">
      <c r="A6" s="54"/>
      <c r="B6" s="43" t="s">
        <v>5</v>
      </c>
      <c r="C6" s="11">
        <v>14</v>
      </c>
      <c r="D6" s="15"/>
      <c r="E6" s="17"/>
    </row>
    <row r="7" spans="1:11" ht="13" x14ac:dyDescent="0.3">
      <c r="A7" s="54"/>
      <c r="B7" s="21" t="s">
        <v>17</v>
      </c>
      <c r="C7" s="19"/>
      <c r="D7" s="19"/>
      <c r="E7" s="17"/>
    </row>
    <row r="8" spans="1:11" ht="15" x14ac:dyDescent="0.4">
      <c r="B8" s="43" t="s">
        <v>15</v>
      </c>
      <c r="C8" s="11">
        <v>93.7</v>
      </c>
      <c r="D8" s="55" t="s">
        <v>3</v>
      </c>
      <c r="E8" s="23"/>
    </row>
    <row r="9" spans="1:11" ht="21.75" hidden="1" customHeight="1" x14ac:dyDescent="0.25">
      <c r="B9" s="87" t="s">
        <v>24</v>
      </c>
      <c r="C9" s="20"/>
      <c r="D9" s="20"/>
      <c r="E9" s="17"/>
    </row>
    <row r="10" spans="1:11" ht="32.25" hidden="1" customHeight="1" x14ac:dyDescent="0.25">
      <c r="B10" s="87"/>
      <c r="C10" s="9">
        <f>IF(obliczenia!E28=0,"",ROUND(C8-SNR,0))</f>
        <v>80</v>
      </c>
      <c r="D10" s="9" t="str">
        <f>HML!D11</f>
        <v>dB</v>
      </c>
      <c r="E10" s="45"/>
    </row>
    <row r="11" spans="1:11" ht="12.75" hidden="1" customHeight="1" x14ac:dyDescent="0.25"/>
    <row r="12" spans="1:11" ht="39.75" customHeight="1" x14ac:dyDescent="0.25">
      <c r="B12" s="56" t="str">
        <f>HML!B13</f>
        <v>Wyliczony poziom hałasu pod ochroną słuchu wg  PN-EN 458:2006:</v>
      </c>
      <c r="C12" s="8">
        <f>IF(C10="","",C10+0)</f>
        <v>80</v>
      </c>
      <c r="D12" s="57" t="s">
        <v>36</v>
      </c>
    </row>
    <row r="13" spans="1:11" s="47" customFormat="1" ht="12.75" customHeight="1" x14ac:dyDescent="0.25">
      <c r="E13" s="70" t="s">
        <v>41</v>
      </c>
      <c r="F13" s="71"/>
      <c r="G13" s="71"/>
      <c r="H13" s="71"/>
      <c r="I13" s="48"/>
      <c r="J13" s="48"/>
    </row>
    <row r="14" spans="1:11" ht="12.75" customHeight="1" x14ac:dyDescent="0.25">
      <c r="E14" s="30" t="s">
        <v>39</v>
      </c>
      <c r="F14" s="30" t="s">
        <v>42</v>
      </c>
      <c r="G14" s="30"/>
      <c r="H14" s="30"/>
      <c r="K14" s="49"/>
    </row>
    <row r="15" spans="1:11" x14ac:dyDescent="0.25">
      <c r="E15" s="58" t="s">
        <v>34</v>
      </c>
      <c r="F15" s="58" t="s">
        <v>43</v>
      </c>
      <c r="G15" s="58"/>
      <c r="H15" s="58"/>
      <c r="K15" s="49"/>
    </row>
    <row r="16" spans="1:11" ht="13" x14ac:dyDescent="0.25">
      <c r="A16" s="72" t="s">
        <v>48</v>
      </c>
      <c r="B16" s="72"/>
      <c r="C16" s="72"/>
      <c r="D16" s="32"/>
      <c r="E16" s="33" t="s">
        <v>37</v>
      </c>
      <c r="F16" s="33" t="s">
        <v>44</v>
      </c>
      <c r="G16" s="33"/>
      <c r="H16" s="33"/>
      <c r="K16" s="49"/>
    </row>
    <row r="17" spans="1:12" ht="13" x14ac:dyDescent="0.25">
      <c r="A17" s="82" t="s">
        <v>46</v>
      </c>
      <c r="B17" s="82"/>
      <c r="C17" s="82"/>
      <c r="D17" s="34"/>
      <c r="E17" s="58" t="s">
        <v>38</v>
      </c>
      <c r="F17" s="58" t="s">
        <v>43</v>
      </c>
      <c r="G17" s="58"/>
      <c r="H17" s="58"/>
      <c r="K17" s="49"/>
    </row>
    <row r="18" spans="1:12" ht="13" x14ac:dyDescent="0.25">
      <c r="A18" s="85"/>
      <c r="B18" s="85"/>
      <c r="C18" s="85"/>
      <c r="E18" s="30" t="s">
        <v>40</v>
      </c>
      <c r="F18" s="30" t="s">
        <v>45</v>
      </c>
      <c r="G18" s="30"/>
      <c r="H18" s="30"/>
    </row>
    <row r="19" spans="1:12" ht="12.75" customHeight="1" x14ac:dyDescent="0.25">
      <c r="A19" s="83" t="s">
        <v>26</v>
      </c>
      <c r="B19" s="83"/>
      <c r="C19" s="83"/>
      <c r="D19" s="83"/>
      <c r="E19" s="83"/>
      <c r="F19" s="83"/>
      <c r="G19" s="83"/>
      <c r="H19" s="29"/>
      <c r="I19" s="49"/>
      <c r="J19" s="49"/>
      <c r="K19" s="49"/>
      <c r="L19" s="49"/>
    </row>
    <row r="20" spans="1:12" x14ac:dyDescent="0.25">
      <c r="A20" s="83"/>
      <c r="B20" s="83"/>
      <c r="C20" s="83"/>
      <c r="D20" s="83"/>
      <c r="E20" s="83"/>
      <c r="F20" s="83"/>
      <c r="G20" s="83"/>
      <c r="H20" s="29"/>
      <c r="I20" s="49"/>
      <c r="J20" s="49"/>
      <c r="K20" s="49"/>
      <c r="L20" s="49"/>
    </row>
    <row r="21" spans="1:12" ht="24" customHeight="1" x14ac:dyDescent="0.25">
      <c r="A21" s="83"/>
      <c r="B21" s="83"/>
      <c r="C21" s="83"/>
      <c r="D21" s="83"/>
      <c r="E21" s="83"/>
      <c r="F21" s="83"/>
      <c r="G21" s="83"/>
      <c r="H21" s="29"/>
      <c r="I21" s="49"/>
      <c r="J21" s="49"/>
      <c r="K21" s="49"/>
      <c r="L21" s="49"/>
    </row>
    <row r="22" spans="1:12" ht="13" x14ac:dyDescent="0.3">
      <c r="A22" s="35" t="s">
        <v>18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24" customHeight="1" x14ac:dyDescent="0.25">
      <c r="A23" s="84" t="s">
        <v>19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4" spans="1:12" x14ac:dyDescent="0.25">
      <c r="A24" s="36" t="s">
        <v>20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</row>
  </sheetData>
  <sheetProtection password="EC52" sheet="1" objects="1" scenarios="1" selectLockedCells="1"/>
  <mergeCells count="8">
    <mergeCell ref="A19:G21"/>
    <mergeCell ref="A23:L23"/>
    <mergeCell ref="B9:B10"/>
    <mergeCell ref="C2:E2"/>
    <mergeCell ref="E13:H13"/>
    <mergeCell ref="A16:C16"/>
    <mergeCell ref="A17:C17"/>
    <mergeCell ref="A18:C18"/>
  </mergeCells>
  <phoneticPr fontId="7" type="noConversion"/>
  <conditionalFormatting sqref="C12">
    <cfRule type="cellIs" dxfId="2" priority="1" stopIfTrue="1" operator="greaterThanOrEqual">
      <formula>85</formula>
    </cfRule>
    <cfRule type="cellIs" dxfId="1" priority="2" stopIfTrue="1" operator="lessThanOrEqual">
      <formula>70</formula>
    </cfRule>
    <cfRule type="cellIs" dxfId="0" priority="3" stopIfTrue="1" operator="between">
      <formula>85</formula>
      <formula>70</formula>
    </cfRule>
  </conditionalFormatting>
  <dataValidations count="2">
    <dataValidation allowBlank="1" sqref="B22:C22">
      <formula1>0</formula1>
      <formula2>0</formula2>
    </dataValidation>
    <dataValidation type="decimal" operator="greaterThan" allowBlank="1" showErrorMessage="1" errorTitle="Input Error" error="Enter a vlue greater than 0" sqref="C6 C8">
      <formula1>0</formula1>
      <formula2>0</formula2>
    </dataValidation>
  </dataValidations>
  <pageMargins left="0.74791666666666667" right="0.74791666666666667" top="0.98402777777777783" bottom="0.98402777777777783" header="0.51180555555555562" footer="0.51180555555555562"/>
  <pageSetup paperSize="9" scale="96" firstPageNumber="0" orientation="landscape" horizontalDpi="300" verticalDpi="300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3" sqref="B3"/>
    </sheetView>
  </sheetViews>
  <sheetFormatPr defaultRowHeight="12.5" x14ac:dyDescent="0.25"/>
  <cols>
    <col min="2" max="2" width="24.453125" customWidth="1"/>
    <col min="4" max="4" width="11.81640625" customWidth="1"/>
    <col min="5" max="5" width="11.54296875" customWidth="1"/>
    <col min="6" max="6" width="10.81640625" customWidth="1"/>
  </cols>
  <sheetData>
    <row r="1" spans="1:12" x14ac:dyDescent="0.25">
      <c r="A1" s="1"/>
      <c r="B1" s="3"/>
      <c r="C1" s="3" t="str">
        <f>IF('met. pasm oktawowych63'!B9="","",IF('met. pasm oktawowych63'!B6="","",+'met. pasm oktawowych63'!B9-('met. pasm oktawowych63'!B6-'met. pasm oktawowych63'!B7)+C7))</f>
        <v/>
      </c>
      <c r="D1" s="3">
        <f>'met. pasm oktawowych63'!C9-('met. pasm oktawowych63'!C6-'met. pasm oktawowych63'!C7)+D7</f>
        <v>-16.100000000000001</v>
      </c>
      <c r="E1" s="3">
        <f>'met. pasm oktawowych63'!D9-('met. pasm oktawowych63'!D6-'met. pasm oktawowych63'!D7)+E7</f>
        <v>-8.6</v>
      </c>
      <c r="F1" s="3">
        <f>'met. pasm oktawowych63'!E9-('met. pasm oktawowych63'!E6-'met. pasm oktawowych63'!E7)+F7</f>
        <v>-3.2</v>
      </c>
      <c r="G1" s="3">
        <f>'met. pasm oktawowych63'!F9-('met. pasm oktawowych63'!F6-'met. pasm oktawowych63'!F7)+G7</f>
        <v>0</v>
      </c>
      <c r="H1" s="3">
        <f>'met. pasm oktawowych63'!G9-('met. pasm oktawowych63'!G6-'met. pasm oktawowych63'!G7)+H7</f>
        <v>1.1000000000000001</v>
      </c>
      <c r="I1" s="3">
        <f>'met. pasm oktawowych63'!H9-('met. pasm oktawowych63'!H6-'met. pasm oktawowych63'!H7)+I7</f>
        <v>1</v>
      </c>
      <c r="J1" s="3">
        <f>'met. pasm oktawowych63'!I9-('met. pasm oktawowych63'!I6-'met. pasm oktawowych63'!I7)+J7</f>
        <v>-1</v>
      </c>
      <c r="K1" s="1"/>
      <c r="L1" s="1"/>
    </row>
    <row r="2" spans="1:12" x14ac:dyDescent="0.25">
      <c r="A2" s="1"/>
      <c r="B2" s="3"/>
      <c r="C2" s="3" t="str">
        <f>IF(C1="","",10^(C1/10))</f>
        <v/>
      </c>
      <c r="D2" s="3">
        <f t="shared" ref="D2:J2" si="0">10^(D1/10)</f>
        <v>2.4547089156850287E-2</v>
      </c>
      <c r="E2" s="3">
        <f t="shared" si="0"/>
        <v>0.13803842646028844</v>
      </c>
      <c r="F2" s="3">
        <f t="shared" si="0"/>
        <v>0.47863009232263831</v>
      </c>
      <c r="G2" s="3">
        <f t="shared" si="0"/>
        <v>1</v>
      </c>
      <c r="H2" s="3">
        <f t="shared" si="0"/>
        <v>1.288249551693134</v>
      </c>
      <c r="I2" s="3">
        <f t="shared" si="0"/>
        <v>1.2589254117941673</v>
      </c>
      <c r="J2" s="3">
        <f t="shared" si="0"/>
        <v>0.79432823472428149</v>
      </c>
      <c r="K2" s="1"/>
      <c r="L2" s="1"/>
    </row>
    <row r="3" spans="1:12" x14ac:dyDescent="0.25">
      <c r="A3" s="1"/>
      <c r="B3" s="3"/>
      <c r="C3" s="3" t="str">
        <f>IF('met. pasm oktawowych63'!B9="","",'met. pasm oktawowych63'!B9+C7)</f>
        <v/>
      </c>
      <c r="D3" s="3">
        <f>'met. pasm oktawowych63'!C9+D7</f>
        <v>-16.100000000000001</v>
      </c>
      <c r="E3" s="3">
        <f>'met. pasm oktawowych63'!D9+E7</f>
        <v>-8.6</v>
      </c>
      <c r="F3" s="3">
        <f>'met. pasm oktawowych63'!E9+F7</f>
        <v>-3.2</v>
      </c>
      <c r="G3" s="3">
        <f>'met. pasm oktawowych63'!F9+G7</f>
        <v>0</v>
      </c>
      <c r="H3" s="3">
        <f>'met. pasm oktawowych63'!G9+H7</f>
        <v>1.1000000000000001</v>
      </c>
      <c r="I3" s="3">
        <f>'met. pasm oktawowych63'!H9+I7</f>
        <v>1</v>
      </c>
      <c r="J3" s="3">
        <f>'met. pasm oktawowych63'!I9+J7</f>
        <v>-1</v>
      </c>
      <c r="K3" s="1"/>
      <c r="L3" s="1"/>
    </row>
    <row r="4" spans="1:12" x14ac:dyDescent="0.25">
      <c r="A4" s="1"/>
      <c r="B4" s="3"/>
      <c r="C4" s="5" t="str">
        <f>IF('met. pasm oktawowych63'!B9="","",10^(C3/10))</f>
        <v/>
      </c>
      <c r="D4" s="3">
        <f t="shared" ref="D4:J4" si="1">10^(D3/10)</f>
        <v>2.4547089156850287E-2</v>
      </c>
      <c r="E4" s="3">
        <f t="shared" si="1"/>
        <v>0.13803842646028844</v>
      </c>
      <c r="F4" s="3">
        <f t="shared" si="1"/>
        <v>0.47863009232263831</v>
      </c>
      <c r="G4" s="3">
        <f t="shared" si="1"/>
        <v>1</v>
      </c>
      <c r="H4" s="3">
        <f t="shared" si="1"/>
        <v>1.288249551693134</v>
      </c>
      <c r="I4" s="3">
        <f t="shared" si="1"/>
        <v>1.2589254117941673</v>
      </c>
      <c r="J4" s="3">
        <f t="shared" si="1"/>
        <v>0.79432823472428149</v>
      </c>
      <c r="K4" s="1"/>
      <c r="L4" s="1"/>
    </row>
    <row r="5" spans="1:12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1"/>
      <c r="L5" s="1"/>
    </row>
    <row r="6" spans="1:12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1"/>
      <c r="L6" s="1"/>
    </row>
    <row r="7" spans="1:12" x14ac:dyDescent="0.25">
      <c r="A7" s="1"/>
      <c r="B7" s="4" t="s">
        <v>6</v>
      </c>
      <c r="C7" s="3">
        <v>-26.2</v>
      </c>
      <c r="D7" s="3">
        <v>-16.100000000000001</v>
      </c>
      <c r="E7" s="3">
        <v>-8.6</v>
      </c>
      <c r="F7" s="3">
        <v>-3.2</v>
      </c>
      <c r="G7" s="3">
        <v>0</v>
      </c>
      <c r="H7" s="3">
        <v>1.1000000000000001</v>
      </c>
      <c r="I7" s="3">
        <v>1</v>
      </c>
      <c r="J7" s="3">
        <v>-1</v>
      </c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2" t="s">
        <v>7</v>
      </c>
      <c r="C9" s="1">
        <f>IF('met. pasm oktawowych63'!B9="",0,1)</f>
        <v>0</v>
      </c>
      <c r="D9" s="1">
        <f>IF('met. pasm oktawowych63'!C9="",0,1)</f>
        <v>0</v>
      </c>
      <c r="E9" s="1">
        <f>IF('met. pasm oktawowych63'!D9="",0,1)</f>
        <v>0</v>
      </c>
      <c r="F9" s="1">
        <f>IF('met. pasm oktawowych63'!E9="",0,1)</f>
        <v>0</v>
      </c>
      <c r="G9" s="1">
        <f>IF('met. pasm oktawowych63'!F9="",0,1)</f>
        <v>0</v>
      </c>
      <c r="H9" s="1">
        <f>IF('met. pasm oktawowych63'!G9="",0,1)</f>
        <v>0</v>
      </c>
      <c r="I9" s="1">
        <f>IF('met. pasm oktawowych63'!H9="",0,1)</f>
        <v>0</v>
      </c>
      <c r="J9" s="1">
        <f>IF('met. pasm oktawowych63'!I9="",0,1)</f>
        <v>0</v>
      </c>
      <c r="K9" s="1"/>
      <c r="L9" s="1">
        <f>PRODUCT(C9:J9,C11:J11)</f>
        <v>0</v>
      </c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>
        <f>IF('met. pasm oktawowych63'!B6="",0,1)</f>
        <v>0</v>
      </c>
      <c r="D11" s="1">
        <f>IF('met. pasm oktawowych63'!C6="",0,1)</f>
        <v>0</v>
      </c>
      <c r="E11" s="1">
        <f>IF('met. pasm oktawowych63'!D6="",0,1)</f>
        <v>0</v>
      </c>
      <c r="F11" s="1">
        <f>IF('met. pasm oktawowych63'!E6="",0,1)</f>
        <v>0</v>
      </c>
      <c r="G11" s="1">
        <f>IF('met. pasm oktawowych63'!F6="",0,1)</f>
        <v>0</v>
      </c>
      <c r="H11" s="1">
        <f>IF('met. pasm oktawowych63'!G6="",0,1)</f>
        <v>0</v>
      </c>
      <c r="I11" s="1">
        <f>IF('met. pasm oktawowych63'!H6="",0,1)</f>
        <v>0</v>
      </c>
      <c r="J11" s="1">
        <f>IF('met. pasm oktawowych63'!I6="",0,1)</f>
        <v>0</v>
      </c>
      <c r="K11" s="1"/>
      <c r="L11" s="1"/>
    </row>
    <row r="12" spans="1:12" x14ac:dyDescent="0.25">
      <c r="A12" s="1"/>
      <c r="B12" s="1"/>
      <c r="C12" s="1">
        <f>IF('met. pasm oktawowych63'!B7="",0,1)</f>
        <v>0</v>
      </c>
      <c r="D12" s="1">
        <f>IF('met. pasm oktawowych63'!C7="",0,1)</f>
        <v>0</v>
      </c>
      <c r="E12" s="1">
        <f>IF('met. pasm oktawowych63'!D7="",0,1)</f>
        <v>0</v>
      </c>
      <c r="F12" s="1">
        <f>IF('met. pasm oktawowych63'!E7="",0,1)</f>
        <v>0</v>
      </c>
      <c r="G12" s="1">
        <f>IF('met. pasm oktawowych63'!F7="",0,1)</f>
        <v>0</v>
      </c>
      <c r="H12" s="1">
        <f>IF('met. pasm oktawowych63'!G7="",0,1)</f>
        <v>0</v>
      </c>
      <c r="I12" s="1">
        <f>IF('met. pasm oktawowych63'!H7="",0,1)</f>
        <v>0</v>
      </c>
      <c r="J12" s="1">
        <f>IF('met. pasm oktawowych63'!I7="",0,1)</f>
        <v>0</v>
      </c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2" t="s">
        <v>8</v>
      </c>
      <c r="C16" s="3">
        <f>IF((HML!D9-HML!D8)&gt;2,M-((HML!D9-HML!D8-2)*(M-L)/8),M-((HML!D9-HML!D8-2)*(H-M)/4))</f>
        <v>7.8749999999999964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2" t="s">
        <v>9</v>
      </c>
      <c r="C19" s="3">
        <f>IF(H="",0,1)</f>
        <v>1</v>
      </c>
      <c r="D19" s="3">
        <f>IF(M="",0,1)</f>
        <v>1</v>
      </c>
      <c r="E19" s="3">
        <f>IF(L="",0,1)</f>
        <v>1</v>
      </c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3"/>
      <c r="D20" s="3"/>
      <c r="E20" s="3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3"/>
      <c r="D21" s="3">
        <f>IF(HML!D8="",0,1)</f>
        <v>1</v>
      </c>
      <c r="E21" s="3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3"/>
      <c r="D22" s="3">
        <f>IF(HML!D9="",0,1)</f>
        <v>1</v>
      </c>
      <c r="E22" s="3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3"/>
      <c r="D23" s="3"/>
      <c r="E23" s="3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3"/>
      <c r="D24" s="3"/>
      <c r="E24" s="3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3"/>
      <c r="D25" s="3">
        <f>PRODUCT(C19:E19,D21:D22)</f>
        <v>1</v>
      </c>
      <c r="E25" s="3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2" t="s">
        <v>10</v>
      </c>
      <c r="C28" s="3">
        <f>IF(SNR!C6="",0,1)</f>
        <v>1</v>
      </c>
      <c r="D28" s="3">
        <f>IF(SNR!C8="",0,1)</f>
        <v>1</v>
      </c>
      <c r="E28" s="1">
        <f>C28*D28</f>
        <v>1</v>
      </c>
      <c r="F28" s="1"/>
      <c r="G28" s="1"/>
      <c r="H28" s="1"/>
      <c r="I28" s="1"/>
      <c r="J28" s="1"/>
      <c r="K28" s="1"/>
      <c r="L28" s="1"/>
    </row>
  </sheetData>
  <sheetProtection password="EC52" sheet="1" objects="1" scenarios="1" selectLockedCells="1" selectUnlockedCells="1"/>
  <phoneticPr fontId="7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D1" sqref="D1"/>
    </sheetView>
  </sheetViews>
  <sheetFormatPr defaultRowHeight="12.5" x14ac:dyDescent="0.25"/>
  <cols>
    <col min="2" max="2" width="24.453125" customWidth="1"/>
    <col min="4" max="4" width="11.81640625" customWidth="1"/>
    <col min="5" max="5" width="11.54296875" customWidth="1"/>
    <col min="6" max="6" width="10.81640625" customWidth="1"/>
  </cols>
  <sheetData>
    <row r="1" spans="1:12" x14ac:dyDescent="0.25">
      <c r="A1" s="1"/>
      <c r="B1" s="3"/>
      <c r="C1" s="3"/>
      <c r="D1" s="3" t="str">
        <f>IF('met. pasm oktawowych125'!C9="","",IF('met. pasm oktawowych125'!C6="","",+'met. pasm oktawowych125'!C9-('met. pasm oktawowych125'!C6-'met. pasm oktawowych125'!C7)+D7))</f>
        <v/>
      </c>
      <c r="E1" s="3">
        <f>'met. pasm oktawowych125'!D9-('met. pasm oktawowych125'!D6-'met. pasm oktawowych125'!D7)+E7</f>
        <v>-8.6</v>
      </c>
      <c r="F1" s="3">
        <f>'met. pasm oktawowych125'!E9-('met. pasm oktawowych125'!E6-'met. pasm oktawowych125'!E7)+F7</f>
        <v>-3.2</v>
      </c>
      <c r="G1" s="3">
        <f>'met. pasm oktawowych125'!F9-('met. pasm oktawowych125'!F6-'met. pasm oktawowych125'!F7)+G7</f>
        <v>0</v>
      </c>
      <c r="H1" s="3">
        <f>'met. pasm oktawowych125'!G9-('met. pasm oktawowych125'!G6-'met. pasm oktawowych125'!G7)+H7</f>
        <v>1.1000000000000001</v>
      </c>
      <c r="I1" s="3">
        <f>'met. pasm oktawowych125'!H9-('met. pasm oktawowych125'!H6-'met. pasm oktawowych125'!H7)+I7</f>
        <v>1</v>
      </c>
      <c r="J1" s="3">
        <f>'met. pasm oktawowych125'!I9-('met. pasm oktawowych125'!I6-'met. pasm oktawowych125'!I7)+J7</f>
        <v>-1</v>
      </c>
      <c r="K1" s="1"/>
      <c r="L1" s="1"/>
    </row>
    <row r="2" spans="1:12" x14ac:dyDescent="0.25">
      <c r="A2" s="1"/>
      <c r="B2" s="3"/>
      <c r="C2" s="3" t="str">
        <f>IF(C1="","",10^(C1/10))</f>
        <v/>
      </c>
      <c r="D2" s="3" t="str">
        <f>IF(D1="","",10^(D1/10))</f>
        <v/>
      </c>
      <c r="E2" s="3">
        <f t="shared" ref="E2:J2" si="0">10^(E1/10)</f>
        <v>0.13803842646028844</v>
      </c>
      <c r="F2" s="3">
        <f t="shared" si="0"/>
        <v>0.47863009232263831</v>
      </c>
      <c r="G2" s="3">
        <f t="shared" si="0"/>
        <v>1</v>
      </c>
      <c r="H2" s="3">
        <f t="shared" si="0"/>
        <v>1.288249551693134</v>
      </c>
      <c r="I2" s="3">
        <f t="shared" si="0"/>
        <v>1.2589254117941673</v>
      </c>
      <c r="J2" s="3">
        <f t="shared" si="0"/>
        <v>0.79432823472428149</v>
      </c>
      <c r="K2" s="1"/>
      <c r="L2" s="1"/>
    </row>
    <row r="3" spans="1:12" x14ac:dyDescent="0.25">
      <c r="A3" s="1"/>
      <c r="B3" s="3"/>
      <c r="C3" s="3"/>
      <c r="D3" s="3" t="str">
        <f>IF('met. pasm oktawowych125'!C9="","",'met. pasm oktawowych125'!C9+D7)</f>
        <v/>
      </c>
      <c r="E3" s="3">
        <f>'met. pasm oktawowych125'!D9+E7</f>
        <v>-8.6</v>
      </c>
      <c r="F3" s="3">
        <f>'met. pasm oktawowych125'!E9+F7</f>
        <v>-3.2</v>
      </c>
      <c r="G3" s="3">
        <f>'met. pasm oktawowych125'!F9+G7</f>
        <v>0</v>
      </c>
      <c r="H3" s="3">
        <f>'met. pasm oktawowych125'!G9+H7</f>
        <v>1.1000000000000001</v>
      </c>
      <c r="I3" s="3">
        <f>'met. pasm oktawowych125'!H9+I7</f>
        <v>1</v>
      </c>
      <c r="J3" s="3">
        <f>'met. pasm oktawowych125'!I9+J7</f>
        <v>-1</v>
      </c>
      <c r="K3" s="1"/>
      <c r="L3" s="1"/>
    </row>
    <row r="4" spans="1:12" x14ac:dyDescent="0.25">
      <c r="A4" s="1"/>
      <c r="B4" s="3"/>
      <c r="C4" s="5"/>
      <c r="D4" s="5" t="str">
        <f>IF('met. pasm oktawowych125'!C9="","",10^(D3/10))</f>
        <v/>
      </c>
      <c r="E4" s="3">
        <f t="shared" ref="E4:J4" si="1">10^(E3/10)</f>
        <v>0.13803842646028844</v>
      </c>
      <c r="F4" s="3">
        <f t="shared" si="1"/>
        <v>0.47863009232263831</v>
      </c>
      <c r="G4" s="3">
        <f t="shared" si="1"/>
        <v>1</v>
      </c>
      <c r="H4" s="3">
        <f t="shared" si="1"/>
        <v>1.288249551693134</v>
      </c>
      <c r="I4" s="3">
        <f t="shared" si="1"/>
        <v>1.2589254117941673</v>
      </c>
      <c r="J4" s="3">
        <f t="shared" si="1"/>
        <v>0.79432823472428149</v>
      </c>
      <c r="K4" s="1"/>
      <c r="L4" s="1"/>
    </row>
    <row r="5" spans="1:12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1"/>
      <c r="L5" s="1"/>
    </row>
    <row r="6" spans="1:12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1"/>
      <c r="L6" s="1"/>
    </row>
    <row r="7" spans="1:12" x14ac:dyDescent="0.25">
      <c r="A7" s="1"/>
      <c r="B7" s="4" t="s">
        <v>6</v>
      </c>
      <c r="C7" s="3">
        <v>-26.2</v>
      </c>
      <c r="D7" s="3">
        <v>-16.100000000000001</v>
      </c>
      <c r="E7" s="3">
        <v>-8.6</v>
      </c>
      <c r="F7" s="3">
        <v>-3.2</v>
      </c>
      <c r="G7" s="3">
        <v>0</v>
      </c>
      <c r="H7" s="3">
        <v>1.1000000000000001</v>
      </c>
      <c r="I7" s="3">
        <v>1</v>
      </c>
      <c r="J7" s="3">
        <v>-1</v>
      </c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2" t="s">
        <v>7</v>
      </c>
      <c r="C9" s="1"/>
      <c r="D9" s="1">
        <f>IF('met. pasm oktawowych125'!C9="",0,1)</f>
        <v>0</v>
      </c>
      <c r="E9" s="1">
        <f>IF('met. pasm oktawowych125'!D9="",0,1)</f>
        <v>0</v>
      </c>
      <c r="F9" s="1">
        <f>IF('met. pasm oktawowych125'!E9="",0,1)</f>
        <v>0</v>
      </c>
      <c r="G9" s="1">
        <f>IF('met. pasm oktawowych125'!F9="",0,1)</f>
        <v>0</v>
      </c>
      <c r="H9" s="1">
        <f>IF('met. pasm oktawowych125'!G9="",0,1)</f>
        <v>0</v>
      </c>
      <c r="I9" s="1">
        <f>IF('met. pasm oktawowych125'!H9="",0,1)</f>
        <v>0</v>
      </c>
      <c r="J9" s="1">
        <f>IF('met. pasm oktawowych125'!I9="",0,1)</f>
        <v>0</v>
      </c>
      <c r="K9" s="1"/>
      <c r="L9" s="1">
        <f>PRODUCT(C9:J9,C11:J11)</f>
        <v>0</v>
      </c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>
        <f>IF('met. pasm oktawowych125'!C6="",0,1)</f>
        <v>0</v>
      </c>
      <c r="E11" s="1">
        <f>IF('met. pasm oktawowych125'!D6="",0,1)</f>
        <v>0</v>
      </c>
      <c r="F11" s="1">
        <f>IF('met. pasm oktawowych125'!E6="",0,1)</f>
        <v>0</v>
      </c>
      <c r="G11" s="1">
        <f>IF('met. pasm oktawowych125'!F6="",0,1)</f>
        <v>0</v>
      </c>
      <c r="H11" s="1">
        <f>IF('met. pasm oktawowych125'!G6="",0,1)</f>
        <v>0</v>
      </c>
      <c r="I11" s="1">
        <f>IF('met. pasm oktawowych125'!H6="",0,1)</f>
        <v>0</v>
      </c>
      <c r="J11" s="1">
        <f>IF('met. pasm oktawowych125'!I6="",0,1)</f>
        <v>0</v>
      </c>
      <c r="K11" s="1"/>
      <c r="L11" s="1"/>
    </row>
    <row r="12" spans="1:12" x14ac:dyDescent="0.25">
      <c r="A12" s="1"/>
      <c r="B12" s="1"/>
      <c r="C12" s="1"/>
      <c r="D12" s="1">
        <f>IF('met. pasm oktawowych125'!C7="",0,1)</f>
        <v>0</v>
      </c>
      <c r="E12" s="1">
        <f>IF('met. pasm oktawowych125'!D7="",0,1)</f>
        <v>0</v>
      </c>
      <c r="F12" s="1">
        <f>IF('met. pasm oktawowych125'!E7="",0,1)</f>
        <v>0</v>
      </c>
      <c r="G12" s="1">
        <f>IF('met. pasm oktawowych125'!F7="",0,1)</f>
        <v>0</v>
      </c>
      <c r="H12" s="1">
        <f>IF('met. pasm oktawowych125'!G7="",0,1)</f>
        <v>0</v>
      </c>
      <c r="I12" s="1">
        <f>IF('met. pasm oktawowych125'!H7="",0,1)</f>
        <v>0</v>
      </c>
      <c r="J12" s="1">
        <f>IF('met. pasm oktawowych125'!I7="",0,1)</f>
        <v>0</v>
      </c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2" t="s">
        <v>8</v>
      </c>
      <c r="C16" s="3">
        <f>IF((HML!D9-HML!D8)&gt;2,M-((HML!D9-HML!D8-2)*(M-L)/8),M-((HML!D9-HML!D8-2)*(H-M)/4))</f>
        <v>7.8749999999999964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2" t="s">
        <v>9</v>
      </c>
      <c r="C19" s="3">
        <f>IF(H="",0,1)</f>
        <v>1</v>
      </c>
      <c r="D19" s="3">
        <f>IF(M="",0,1)</f>
        <v>1</v>
      </c>
      <c r="E19" s="3">
        <f>IF(L="",0,1)</f>
        <v>1</v>
      </c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3"/>
      <c r="D20" s="3"/>
      <c r="E20" s="3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3"/>
      <c r="D21" s="3">
        <f>IF(HML!D8="",0,1)</f>
        <v>1</v>
      </c>
      <c r="E21" s="3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3"/>
      <c r="D22" s="3">
        <f>IF(HML!D9="",0,1)</f>
        <v>1</v>
      </c>
      <c r="E22" s="3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3"/>
      <c r="D23" s="3"/>
      <c r="E23" s="3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3"/>
      <c r="D24" s="3"/>
      <c r="E24" s="3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3"/>
      <c r="D25" s="3">
        <f>PRODUCT(C19:E19,D21:D22)</f>
        <v>1</v>
      </c>
      <c r="E25" s="3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2" t="s">
        <v>10</v>
      </c>
      <c r="C28" s="3">
        <f>IF(SNR!C6="",0,1)</f>
        <v>1</v>
      </c>
      <c r="D28" s="3">
        <f>IF(SNR!C8="",0,1)</f>
        <v>1</v>
      </c>
      <c r="E28" s="1">
        <f>C28*D28</f>
        <v>1</v>
      </c>
      <c r="F28" s="1"/>
      <c r="G28" s="1"/>
      <c r="H28" s="1"/>
      <c r="I28" s="1"/>
      <c r="J28" s="1"/>
      <c r="K28" s="1"/>
      <c r="L28" s="1"/>
    </row>
  </sheetData>
  <sheetProtection password="EC52" sheet="1" objects="1" scenarios="1" selectLockedCells="1" selectUnlockedCells="1"/>
  <phoneticPr fontId="7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4</vt:i4>
      </vt:variant>
    </vt:vector>
  </HeadingPairs>
  <TitlesOfParts>
    <vt:vector size="11" baseType="lpstr">
      <vt:lpstr>wstęp</vt:lpstr>
      <vt:lpstr>met. pasm oktawowych63</vt:lpstr>
      <vt:lpstr>met. pasm oktawowych125</vt:lpstr>
      <vt:lpstr>HML</vt:lpstr>
      <vt:lpstr>SNR</vt:lpstr>
      <vt:lpstr>obliczenia</vt:lpstr>
      <vt:lpstr>obliczenia125</vt:lpstr>
      <vt:lpstr>H</vt:lpstr>
      <vt:lpstr>L</vt:lpstr>
      <vt:lpstr>M</vt:lpstr>
      <vt:lpstr>SNR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Jurek</dc:creator>
  <cp:keywords/>
  <dc:description/>
  <cp:lastModifiedBy>Jurek</cp:lastModifiedBy>
  <cp:revision>1</cp:revision>
  <cp:lastPrinted>2008-09-08T06:14:37Z</cp:lastPrinted>
  <dcterms:created xsi:type="dcterms:W3CDTF">2002-03-21T14:24:32Z</dcterms:created>
  <dcterms:modified xsi:type="dcterms:W3CDTF">2023-04-20T16:59:10Z</dcterms:modified>
</cp:coreProperties>
</file>